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Cameron's Documents\Ad-hoc Investment Writing\"/>
    </mc:Choice>
  </mc:AlternateContent>
  <bookViews>
    <workbookView xWindow="0" yWindow="0" windowWidth="24000" windowHeight="9735"/>
  </bookViews>
  <sheets>
    <sheet name="WACC Summary" sheetId="2" r:id="rId1"/>
    <sheet name="Cost of Equity - CAPM" sheetId="4" r:id="rId2"/>
    <sheet name="Cost of Debt - Historic" sheetId="5" r:id="rId3"/>
    <sheet name="Cost of Preferred" sheetId="6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M17" i="2"/>
  <c r="I17" i="2"/>
  <c r="E17" i="2"/>
  <c r="K17" i="2"/>
  <c r="G17" i="2"/>
  <c r="C17" i="2"/>
  <c r="M13" i="2"/>
  <c r="M12" i="2"/>
  <c r="K12" i="2"/>
  <c r="I13" i="2"/>
  <c r="I12" i="2"/>
  <c r="G12" i="2"/>
  <c r="E13" i="2"/>
  <c r="E12" i="2"/>
  <c r="C12" i="2"/>
  <c r="C8" i="6"/>
  <c r="C5" i="6"/>
  <c r="C6" i="6"/>
  <c r="C21" i="5"/>
  <c r="K5" i="5"/>
  <c r="F6" i="5"/>
  <c r="D5" i="5"/>
  <c r="C17" i="5"/>
  <c r="C15" i="5"/>
  <c r="C6" i="5" s="1"/>
  <c r="C8" i="5" l="1"/>
  <c r="I9" i="4"/>
  <c r="G9" i="4"/>
  <c r="E9" i="4"/>
  <c r="C9" i="4"/>
  <c r="C12" i="4" s="1"/>
  <c r="C23" i="4"/>
</calcChain>
</file>

<file path=xl/sharedStrings.xml><?xml version="1.0" encoding="utf-8"?>
<sst xmlns="http://schemas.openxmlformats.org/spreadsheetml/2006/main" count="121" uniqueCount="64">
  <si>
    <t>Weighted Average Cost of Capital (WACC)</t>
  </si>
  <si>
    <t>=</t>
  </si>
  <si>
    <r>
      <t xml:space="preserve">Cost of </t>
    </r>
    <r>
      <rPr>
        <i/>
        <sz val="11"/>
        <color theme="1"/>
        <rFont val="Calibri"/>
        <family val="2"/>
        <scheme val="minor"/>
      </rPr>
      <t>Equity</t>
    </r>
    <r>
      <rPr>
        <sz val="11"/>
        <color theme="1"/>
        <rFont val="Calibri"/>
        <family val="2"/>
        <scheme val="minor"/>
      </rPr>
      <t xml:space="preserve"> (%)</t>
    </r>
  </si>
  <si>
    <t>x</t>
  </si>
  <si>
    <r>
      <t xml:space="preserve">Market Value </t>
    </r>
    <r>
      <rPr>
        <i/>
        <sz val="11"/>
        <color theme="1"/>
        <rFont val="Calibri"/>
        <family val="2"/>
        <scheme val="minor"/>
      </rPr>
      <t>Equity</t>
    </r>
    <r>
      <rPr>
        <sz val="11"/>
        <color theme="1"/>
        <rFont val="Calibri"/>
        <family val="2"/>
        <scheme val="minor"/>
      </rPr>
      <t xml:space="preserve"> ($)</t>
    </r>
  </si>
  <si>
    <t>+</t>
  </si>
  <si>
    <r>
      <t xml:space="preserve">Book Value </t>
    </r>
    <r>
      <rPr>
        <i/>
        <sz val="11"/>
        <color theme="1"/>
        <rFont val="Calibri"/>
        <family val="2"/>
        <scheme val="minor"/>
      </rPr>
      <t>Debt</t>
    </r>
    <r>
      <rPr>
        <sz val="11"/>
        <color theme="1"/>
        <rFont val="Calibri"/>
        <family val="2"/>
        <scheme val="minor"/>
      </rPr>
      <t xml:space="preserve"> ($)</t>
    </r>
  </si>
  <si>
    <r>
      <t xml:space="preserve">Cost of </t>
    </r>
    <r>
      <rPr>
        <i/>
        <sz val="11"/>
        <color theme="1"/>
        <rFont val="Calibri"/>
        <family val="2"/>
        <scheme val="minor"/>
      </rPr>
      <t>Preferred</t>
    </r>
    <r>
      <rPr>
        <sz val="11"/>
        <color theme="1"/>
        <rFont val="Calibri"/>
        <family val="2"/>
        <scheme val="minor"/>
      </rPr>
      <t xml:space="preserve"> (%)</t>
    </r>
  </si>
  <si>
    <r>
      <t xml:space="preserve">Market Value </t>
    </r>
    <r>
      <rPr>
        <i/>
        <sz val="11"/>
        <color theme="1"/>
        <rFont val="Calibri"/>
        <family val="2"/>
        <scheme val="minor"/>
      </rPr>
      <t>Preferred</t>
    </r>
    <r>
      <rPr>
        <sz val="11"/>
        <color theme="1"/>
        <rFont val="Calibri"/>
        <family val="2"/>
        <scheme val="minor"/>
      </rPr>
      <t xml:space="preserve"> ($)</t>
    </r>
  </si>
  <si>
    <t>Total Capital ($)</t>
  </si>
  <si>
    <t>Weighted Cost of EQUITY</t>
  </si>
  <si>
    <t>Weighted Cost of DEBT</t>
  </si>
  <si>
    <t>Weighted Cost of PREFERRED</t>
  </si>
  <si>
    <t>"Market Risk Premium"</t>
  </si>
  <si>
    <t>Capital Asset Pricing Model (CAPM)</t>
  </si>
  <si>
    <t>Risk Free Rate</t>
  </si>
  <si>
    <t xml:space="preserve"> Beta </t>
  </si>
  <si>
    <t>Expected Market Return</t>
  </si>
  <si>
    <t>-</t>
  </si>
  <si>
    <t>https://www.treasury.gov/resource-center/data-chart-center/interest-rates/Pages/TextView.aspx?data=billrates</t>
  </si>
  <si>
    <t>Beta</t>
  </si>
  <si>
    <t>SOURCE</t>
  </si>
  <si>
    <t>ITEM</t>
  </si>
  <si>
    <t>13 Week reate from</t>
  </si>
  <si>
    <t>Source #1</t>
  </si>
  <si>
    <t>Source #2</t>
  </si>
  <si>
    <t>Source #3</t>
  </si>
  <si>
    <t>https://www.morningstar.ca/ca/report/stocks/performance.aspx?t=0P000005UH&amp;lang=en-CA</t>
  </si>
  <si>
    <t>https://ca.finance.yahoo.com/quote/WMT?p=WMT&amp;.tsrc=fin-srch</t>
  </si>
  <si>
    <t>https://www.marketwatch.com/investing/stock/wmt</t>
  </si>
  <si>
    <t>Average Beta</t>
  </si>
  <si>
    <t>https://www.investopedia.com/ask/answers/042415/what-average-annual-return-sp-500.asp</t>
  </si>
  <si>
    <t xml:space="preserve">= </t>
  </si>
  <si>
    <t>Historic since 1926</t>
  </si>
  <si>
    <r>
      <t xml:space="preserve">Market Cap </t>
    </r>
    <r>
      <rPr>
        <b/>
        <sz val="8"/>
        <color theme="1"/>
        <rFont val="Calibri"/>
        <family val="2"/>
        <scheme val="minor"/>
      </rPr>
      <t>(for Weighting)</t>
    </r>
  </si>
  <si>
    <t>Market Capitalization</t>
  </si>
  <si>
    <t>Interest Expense</t>
  </si>
  <si>
    <t>X</t>
  </si>
  <si>
    <t>Beginning Debt</t>
  </si>
  <si>
    <t>Ending Debt</t>
  </si>
  <si>
    <t>/2</t>
  </si>
  <si>
    <t>1 -</t>
  </si>
  <si>
    <t>Tax Rate</t>
  </si>
  <si>
    <r>
      <rPr>
        <b/>
        <sz val="14"/>
        <color theme="1"/>
        <rFont val="Calibri"/>
        <family val="2"/>
        <scheme val="minor"/>
      </rPr>
      <t>VALUE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(update from source)</t>
    </r>
  </si>
  <si>
    <t>Millions</t>
  </si>
  <si>
    <t>Debt expense from Income Statement</t>
  </si>
  <si>
    <t>https://s2.q4cdn.com/056532643/files/doc_financials/2019/annual/Walmart-2019-AR-Final.pdf</t>
  </si>
  <si>
    <t xml:space="preserve">Tax Rate </t>
  </si>
  <si>
    <t xml:space="preserve">Trailing 12-month tax rate </t>
  </si>
  <si>
    <t>https://financials.morningstar.com/ratios/r.html?t=0P000005UH&amp;culture=en&amp;platform=sal</t>
  </si>
  <si>
    <t>Prior year debt from Balance Sheet</t>
  </si>
  <si>
    <t>Ending debt from Balance Sheet</t>
  </si>
  <si>
    <r>
      <t xml:space="preserve">Price </t>
    </r>
    <r>
      <rPr>
        <vertAlign val="subscript"/>
        <sz val="11"/>
        <color theme="1"/>
        <rFont val="Calibri"/>
        <family val="2"/>
        <scheme val="minor"/>
      </rPr>
      <t>Year 0</t>
    </r>
  </si>
  <si>
    <t>Cost of Preferred (DDM)</t>
  </si>
  <si>
    <t>Preferred Dividend</t>
  </si>
  <si>
    <t>per Share</t>
  </si>
  <si>
    <t xml:space="preserve">Preferred Dividend </t>
  </si>
  <si>
    <t>Price</t>
  </si>
  <si>
    <t xml:space="preserve">Total Debt </t>
  </si>
  <si>
    <t xml:space="preserve">Total Preferred </t>
  </si>
  <si>
    <t>Market Value</t>
  </si>
  <si>
    <t>Million</t>
  </si>
  <si>
    <r>
      <t xml:space="preserve">After-tax Cost of </t>
    </r>
    <r>
      <rPr>
        <i/>
        <sz val="11"/>
        <color theme="1"/>
        <rFont val="Calibri"/>
        <family val="2"/>
        <scheme val="minor"/>
      </rPr>
      <t>Debt</t>
    </r>
    <r>
      <rPr>
        <sz val="11"/>
        <color theme="1"/>
        <rFont val="Calibri"/>
        <family val="2"/>
        <scheme val="minor"/>
      </rPr>
      <t xml:space="preserve"> (%)</t>
    </r>
  </si>
  <si>
    <t>Historic After- Tax Cost of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</si>
</sst>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;[Red]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#,##0.00"/>
    <numFmt numFmtId="166" formatCode="&quot;$&quot;#,##0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0" fontId="0" fillId="0" borderId="0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6" fontId="0" fillId="0" borderId="0" xfId="0" applyNumberFormat="1"/>
    <xf numFmtId="43" fontId="0" fillId="0" borderId="0" xfId="1" applyFont="1"/>
    <xf numFmtId="0" fontId="3" fillId="0" borderId="0" xfId="0" applyFont="1" applyAlignment="1">
      <alignment wrapText="1"/>
    </xf>
    <xf numFmtId="0" fontId="2" fillId="0" borderId="0" xfId="0" applyFont="1"/>
    <xf numFmtId="0" fontId="5" fillId="0" borderId="0" xfId="3"/>
    <xf numFmtId="0" fontId="2" fillId="0" borderId="9" xfId="0" applyFont="1" applyBorder="1"/>
    <xf numFmtId="0" fontId="0" fillId="0" borderId="0" xfId="0" applyAlignment="1">
      <alignment horizontal="right"/>
    </xf>
    <xf numFmtId="0" fontId="0" fillId="0" borderId="0" xfId="0" quotePrefix="1" applyAlignment="1">
      <alignment horizontal="center"/>
    </xf>
    <xf numFmtId="0" fontId="0" fillId="0" borderId="1" xfId="0" applyBorder="1"/>
    <xf numFmtId="10" fontId="2" fillId="4" borderId="0" xfId="2" applyNumberFormat="1" applyFont="1" applyFill="1"/>
    <xf numFmtId="0" fontId="0" fillId="4" borderId="0" xfId="0" applyFill="1"/>
    <xf numFmtId="9" fontId="2" fillId="4" borderId="0" xfId="0" applyNumberFormat="1" applyFont="1" applyFill="1"/>
    <xf numFmtId="0" fontId="0" fillId="0" borderId="1" xfId="0" applyFill="1" applyBorder="1"/>
    <xf numFmtId="0" fontId="0" fillId="0" borderId="0" xfId="0" applyAlignment="1">
      <alignment horizontal="center" vertical="center"/>
    </xf>
    <xf numFmtId="0" fontId="0" fillId="0" borderId="0" xfId="0" quotePrefix="1" applyAlignment="1"/>
    <xf numFmtId="0" fontId="0" fillId="0" borderId="8" xfId="0" applyBorder="1" applyAlignment="1">
      <alignment horizontal="center"/>
    </xf>
    <xf numFmtId="0" fontId="6" fillId="0" borderId="1" xfId="0" applyFont="1" applyBorder="1" applyAlignment="1">
      <alignment horizontal="left"/>
    </xf>
    <xf numFmtId="10" fontId="8" fillId="0" borderId="9" xfId="2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64" fontId="0" fillId="4" borderId="0" xfId="4" applyNumberFormat="1" applyFont="1" applyFill="1"/>
    <xf numFmtId="44" fontId="0" fillId="0" borderId="1" xfId="4" applyFont="1" applyBorder="1" applyAlignment="1">
      <alignment vertical="center"/>
    </xf>
    <xf numFmtId="0" fontId="0" fillId="0" borderId="0" xfId="0" applyBorder="1" applyAlignment="1">
      <alignment horizontal="center"/>
    </xf>
    <xf numFmtId="10" fontId="0" fillId="4" borderId="0" xfId="0" applyNumberFormat="1" applyFill="1"/>
    <xf numFmtId="10" fontId="8" fillId="0" borderId="9" xfId="2" applyNumberFormat="1" applyFont="1" applyBorder="1"/>
    <xf numFmtId="0" fontId="0" fillId="0" borderId="0" xfId="0" quotePrefix="1"/>
    <xf numFmtId="6" fontId="2" fillId="4" borderId="0" xfId="0" applyNumberFormat="1" applyFont="1" applyFill="1"/>
    <xf numFmtId="6" fontId="9" fillId="0" borderId="1" xfId="0" applyNumberFormat="1" applyFont="1" applyBorder="1" applyAlignment="1">
      <alignment horizontal="center" vertical="center" wrapText="1"/>
    </xf>
    <xf numFmtId="6" fontId="9" fillId="0" borderId="0" xfId="0" applyNumberFormat="1" applyFont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0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quotePrefix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quotePrefix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67" fontId="9" fillId="0" borderId="0" xfId="2" applyNumberFormat="1" applyFont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quotePrefix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0" fontId="0" fillId="0" borderId="0" xfId="0" applyNumberFormat="1" applyAlignment="1">
      <alignment horizontal="left" vertical="center"/>
    </xf>
    <xf numFmtId="166" fontId="0" fillId="0" borderId="0" xfId="4" applyNumberFormat="1" applyFont="1" applyBorder="1" applyAlignment="1">
      <alignment horizontal="center" vertical="center"/>
    </xf>
    <xf numFmtId="166" fontId="0" fillId="0" borderId="1" xfId="4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1" xfId="0" applyNumberFormat="1" applyBorder="1" applyAlignment="1">
      <alignment horizontal="center" wrapText="1"/>
    </xf>
    <xf numFmtId="165" fontId="0" fillId="0" borderId="0" xfId="0" applyNumberFormat="1" applyAlignment="1">
      <alignment horizontal="center"/>
    </xf>
  </cellXfs>
  <cellStyles count="5">
    <cellStyle name="Comma" xfId="1" builtinId="3"/>
    <cellStyle name="Currency" xfId="4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4</xdr:row>
      <xdr:rowOff>114299</xdr:rowOff>
    </xdr:from>
    <xdr:to>
      <xdr:col>2</xdr:col>
      <xdr:colOff>47625</xdr:colOff>
      <xdr:row>7</xdr:row>
      <xdr:rowOff>85724</xdr:rowOff>
    </xdr:to>
    <xdr:sp macro="" textlink="">
      <xdr:nvSpPr>
        <xdr:cNvPr id="2" name="Left Bracket 1"/>
        <xdr:cNvSpPr/>
      </xdr:nvSpPr>
      <xdr:spPr>
        <a:xfrm>
          <a:off x="1390650" y="876299"/>
          <a:ext cx="66675" cy="9810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819150</xdr:colOff>
      <xdr:row>4</xdr:row>
      <xdr:rowOff>104775</xdr:rowOff>
    </xdr:from>
    <xdr:to>
      <xdr:col>5</xdr:col>
      <xdr:colOff>47625</xdr:colOff>
      <xdr:row>7</xdr:row>
      <xdr:rowOff>66675</xdr:rowOff>
    </xdr:to>
    <xdr:sp macro="" textlink="">
      <xdr:nvSpPr>
        <xdr:cNvPr id="3" name="Left Bracket 2"/>
        <xdr:cNvSpPr/>
      </xdr:nvSpPr>
      <xdr:spPr>
        <a:xfrm flipH="1">
          <a:off x="3124200" y="866775"/>
          <a:ext cx="76200" cy="9715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6</xdr:col>
      <xdr:colOff>19050</xdr:colOff>
      <xdr:row>4</xdr:row>
      <xdr:rowOff>104774</xdr:rowOff>
    </xdr:from>
    <xdr:to>
      <xdr:col>6</xdr:col>
      <xdr:colOff>85725</xdr:colOff>
      <xdr:row>7</xdr:row>
      <xdr:rowOff>76199</xdr:rowOff>
    </xdr:to>
    <xdr:sp macro="" textlink="">
      <xdr:nvSpPr>
        <xdr:cNvPr id="4" name="Left Bracket 3"/>
        <xdr:cNvSpPr/>
      </xdr:nvSpPr>
      <xdr:spPr>
        <a:xfrm>
          <a:off x="3448050" y="866774"/>
          <a:ext cx="66675" cy="9810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9</xdr:col>
      <xdr:colOff>0</xdr:colOff>
      <xdr:row>4</xdr:row>
      <xdr:rowOff>95250</xdr:rowOff>
    </xdr:from>
    <xdr:to>
      <xdr:col>9</xdr:col>
      <xdr:colOff>57150</xdr:colOff>
      <xdr:row>7</xdr:row>
      <xdr:rowOff>57150</xdr:rowOff>
    </xdr:to>
    <xdr:sp macro="" textlink="">
      <xdr:nvSpPr>
        <xdr:cNvPr id="5" name="Left Bracket 4"/>
        <xdr:cNvSpPr/>
      </xdr:nvSpPr>
      <xdr:spPr>
        <a:xfrm flipH="1">
          <a:off x="5057775" y="866775"/>
          <a:ext cx="57150" cy="9715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9</xdr:col>
      <xdr:colOff>590550</xdr:colOff>
      <xdr:row>5</xdr:row>
      <xdr:rowOff>0</xdr:rowOff>
    </xdr:from>
    <xdr:to>
      <xdr:col>10</xdr:col>
      <xdr:colOff>47625</xdr:colOff>
      <xdr:row>7</xdr:row>
      <xdr:rowOff>85725</xdr:rowOff>
    </xdr:to>
    <xdr:sp macro="" textlink="">
      <xdr:nvSpPr>
        <xdr:cNvPr id="6" name="Left Bracket 5"/>
        <xdr:cNvSpPr/>
      </xdr:nvSpPr>
      <xdr:spPr>
        <a:xfrm>
          <a:off x="5324475" y="876300"/>
          <a:ext cx="47625" cy="9810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12</xdr:col>
      <xdr:colOff>828675</xdr:colOff>
      <xdr:row>5</xdr:row>
      <xdr:rowOff>9525</xdr:rowOff>
    </xdr:from>
    <xdr:to>
      <xdr:col>13</xdr:col>
      <xdr:colOff>38100</xdr:colOff>
      <xdr:row>7</xdr:row>
      <xdr:rowOff>85725</xdr:rowOff>
    </xdr:to>
    <xdr:sp macro="" textlink="">
      <xdr:nvSpPr>
        <xdr:cNvPr id="7" name="Left Bracket 6"/>
        <xdr:cNvSpPr/>
      </xdr:nvSpPr>
      <xdr:spPr>
        <a:xfrm flipH="1">
          <a:off x="7010400" y="885825"/>
          <a:ext cx="57150" cy="9715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</xdr:col>
      <xdr:colOff>238125</xdr:colOff>
      <xdr:row>10</xdr:row>
      <xdr:rowOff>114299</xdr:rowOff>
    </xdr:from>
    <xdr:to>
      <xdr:col>2</xdr:col>
      <xdr:colOff>47625</xdr:colOff>
      <xdr:row>13</xdr:row>
      <xdr:rowOff>85724</xdr:rowOff>
    </xdr:to>
    <xdr:sp macro="" textlink="">
      <xdr:nvSpPr>
        <xdr:cNvPr id="12" name="Left Bracket 11"/>
        <xdr:cNvSpPr/>
      </xdr:nvSpPr>
      <xdr:spPr>
        <a:xfrm>
          <a:off x="1390650" y="885824"/>
          <a:ext cx="66675" cy="9810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819150</xdr:colOff>
      <xdr:row>10</xdr:row>
      <xdr:rowOff>104775</xdr:rowOff>
    </xdr:from>
    <xdr:to>
      <xdr:col>5</xdr:col>
      <xdr:colOff>47625</xdr:colOff>
      <xdr:row>13</xdr:row>
      <xdr:rowOff>66675</xdr:rowOff>
    </xdr:to>
    <xdr:sp macro="" textlink="">
      <xdr:nvSpPr>
        <xdr:cNvPr id="13" name="Left Bracket 12"/>
        <xdr:cNvSpPr/>
      </xdr:nvSpPr>
      <xdr:spPr>
        <a:xfrm flipH="1">
          <a:off x="3124200" y="876300"/>
          <a:ext cx="76200" cy="9715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6</xdr:col>
      <xdr:colOff>19050</xdr:colOff>
      <xdr:row>10</xdr:row>
      <xdr:rowOff>104774</xdr:rowOff>
    </xdr:from>
    <xdr:to>
      <xdr:col>6</xdr:col>
      <xdr:colOff>85725</xdr:colOff>
      <xdr:row>13</xdr:row>
      <xdr:rowOff>76199</xdr:rowOff>
    </xdr:to>
    <xdr:sp macro="" textlink="">
      <xdr:nvSpPr>
        <xdr:cNvPr id="14" name="Left Bracket 13"/>
        <xdr:cNvSpPr/>
      </xdr:nvSpPr>
      <xdr:spPr>
        <a:xfrm>
          <a:off x="3448050" y="876299"/>
          <a:ext cx="66675" cy="9810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9</xdr:col>
      <xdr:colOff>0</xdr:colOff>
      <xdr:row>10</xdr:row>
      <xdr:rowOff>95250</xdr:rowOff>
    </xdr:from>
    <xdr:to>
      <xdr:col>9</xdr:col>
      <xdr:colOff>57150</xdr:colOff>
      <xdr:row>13</xdr:row>
      <xdr:rowOff>57150</xdr:rowOff>
    </xdr:to>
    <xdr:sp macro="" textlink="">
      <xdr:nvSpPr>
        <xdr:cNvPr id="15" name="Left Bracket 14"/>
        <xdr:cNvSpPr/>
      </xdr:nvSpPr>
      <xdr:spPr>
        <a:xfrm flipH="1">
          <a:off x="5057775" y="866775"/>
          <a:ext cx="57150" cy="9715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12</xdr:col>
      <xdr:colOff>838200</xdr:colOff>
      <xdr:row>10</xdr:row>
      <xdr:rowOff>104775</xdr:rowOff>
    </xdr:from>
    <xdr:to>
      <xdr:col>13</xdr:col>
      <xdr:colOff>47625</xdr:colOff>
      <xdr:row>13</xdr:row>
      <xdr:rowOff>66675</xdr:rowOff>
    </xdr:to>
    <xdr:sp macro="" textlink="">
      <xdr:nvSpPr>
        <xdr:cNvPr id="19" name="Left Bracket 18"/>
        <xdr:cNvSpPr/>
      </xdr:nvSpPr>
      <xdr:spPr>
        <a:xfrm flipH="1">
          <a:off x="7086600" y="2276475"/>
          <a:ext cx="57150" cy="6286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10</xdr:col>
      <xdr:colOff>57150</xdr:colOff>
      <xdr:row>10</xdr:row>
      <xdr:rowOff>95249</xdr:rowOff>
    </xdr:from>
    <xdr:to>
      <xdr:col>10</xdr:col>
      <xdr:colOff>123825</xdr:colOff>
      <xdr:row>13</xdr:row>
      <xdr:rowOff>66674</xdr:rowOff>
    </xdr:to>
    <xdr:sp macro="" textlink="">
      <xdr:nvSpPr>
        <xdr:cNvPr id="20" name="Left Bracket 19"/>
        <xdr:cNvSpPr/>
      </xdr:nvSpPr>
      <xdr:spPr>
        <a:xfrm>
          <a:off x="5381625" y="2266949"/>
          <a:ext cx="66675" cy="6381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</xdr:col>
      <xdr:colOff>238125</xdr:colOff>
      <xdr:row>15</xdr:row>
      <xdr:rowOff>114299</xdr:rowOff>
    </xdr:from>
    <xdr:to>
      <xdr:col>2</xdr:col>
      <xdr:colOff>47625</xdr:colOff>
      <xdr:row>18</xdr:row>
      <xdr:rowOff>85724</xdr:rowOff>
    </xdr:to>
    <xdr:sp macro="" textlink="">
      <xdr:nvSpPr>
        <xdr:cNvPr id="21" name="Left Bracket 20"/>
        <xdr:cNvSpPr/>
      </xdr:nvSpPr>
      <xdr:spPr>
        <a:xfrm>
          <a:off x="1390650" y="2285999"/>
          <a:ext cx="66675" cy="6381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4</xdr:col>
      <xdr:colOff>819150</xdr:colOff>
      <xdr:row>15</xdr:row>
      <xdr:rowOff>104775</xdr:rowOff>
    </xdr:from>
    <xdr:to>
      <xdr:col>5</xdr:col>
      <xdr:colOff>47625</xdr:colOff>
      <xdr:row>18</xdr:row>
      <xdr:rowOff>66675</xdr:rowOff>
    </xdr:to>
    <xdr:sp macro="" textlink="">
      <xdr:nvSpPr>
        <xdr:cNvPr id="22" name="Left Bracket 21"/>
        <xdr:cNvSpPr/>
      </xdr:nvSpPr>
      <xdr:spPr>
        <a:xfrm flipH="1">
          <a:off x="3124200" y="2276475"/>
          <a:ext cx="76200" cy="6286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6</xdr:col>
      <xdr:colOff>19050</xdr:colOff>
      <xdr:row>15</xdr:row>
      <xdr:rowOff>104774</xdr:rowOff>
    </xdr:from>
    <xdr:to>
      <xdr:col>6</xdr:col>
      <xdr:colOff>85725</xdr:colOff>
      <xdr:row>18</xdr:row>
      <xdr:rowOff>76199</xdr:rowOff>
    </xdr:to>
    <xdr:sp macro="" textlink="">
      <xdr:nvSpPr>
        <xdr:cNvPr id="23" name="Left Bracket 22"/>
        <xdr:cNvSpPr/>
      </xdr:nvSpPr>
      <xdr:spPr>
        <a:xfrm>
          <a:off x="3448050" y="2276474"/>
          <a:ext cx="66675" cy="6381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9</xdr:col>
      <xdr:colOff>0</xdr:colOff>
      <xdr:row>15</xdr:row>
      <xdr:rowOff>95250</xdr:rowOff>
    </xdr:from>
    <xdr:to>
      <xdr:col>9</xdr:col>
      <xdr:colOff>57150</xdr:colOff>
      <xdr:row>18</xdr:row>
      <xdr:rowOff>57150</xdr:rowOff>
    </xdr:to>
    <xdr:sp macro="" textlink="">
      <xdr:nvSpPr>
        <xdr:cNvPr id="24" name="Left Bracket 23"/>
        <xdr:cNvSpPr/>
      </xdr:nvSpPr>
      <xdr:spPr>
        <a:xfrm flipH="1">
          <a:off x="5057775" y="2266950"/>
          <a:ext cx="57150" cy="6286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12</xdr:col>
      <xdr:colOff>838200</xdr:colOff>
      <xdr:row>15</xdr:row>
      <xdr:rowOff>104775</xdr:rowOff>
    </xdr:from>
    <xdr:to>
      <xdr:col>13</xdr:col>
      <xdr:colOff>47625</xdr:colOff>
      <xdr:row>18</xdr:row>
      <xdr:rowOff>66675</xdr:rowOff>
    </xdr:to>
    <xdr:sp macro="" textlink="">
      <xdr:nvSpPr>
        <xdr:cNvPr id="25" name="Left Bracket 24"/>
        <xdr:cNvSpPr/>
      </xdr:nvSpPr>
      <xdr:spPr>
        <a:xfrm flipH="1">
          <a:off x="7086600" y="2276475"/>
          <a:ext cx="57150" cy="6286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10</xdr:col>
      <xdr:colOff>57150</xdr:colOff>
      <xdr:row>15</xdr:row>
      <xdr:rowOff>95249</xdr:rowOff>
    </xdr:from>
    <xdr:to>
      <xdr:col>10</xdr:col>
      <xdr:colOff>123825</xdr:colOff>
      <xdr:row>18</xdr:row>
      <xdr:rowOff>66674</xdr:rowOff>
    </xdr:to>
    <xdr:sp macro="" textlink="">
      <xdr:nvSpPr>
        <xdr:cNvPr id="26" name="Left Bracket 25"/>
        <xdr:cNvSpPr/>
      </xdr:nvSpPr>
      <xdr:spPr>
        <a:xfrm>
          <a:off x="5381625" y="2266949"/>
          <a:ext cx="66675" cy="6381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3464</xdr:colOff>
      <xdr:row>3</xdr:row>
      <xdr:rowOff>38100</xdr:rowOff>
    </xdr:from>
    <xdr:to>
      <xdr:col>6</xdr:col>
      <xdr:colOff>79664</xdr:colOff>
      <xdr:row>6</xdr:row>
      <xdr:rowOff>76200</xdr:rowOff>
    </xdr:to>
    <xdr:sp macro="" textlink="">
      <xdr:nvSpPr>
        <xdr:cNvPr id="2" name="Left Bracket 1"/>
        <xdr:cNvSpPr/>
      </xdr:nvSpPr>
      <xdr:spPr>
        <a:xfrm>
          <a:off x="3510396" y="609600"/>
          <a:ext cx="76200" cy="53166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8</xdr:col>
      <xdr:colOff>600075</xdr:colOff>
      <xdr:row>3</xdr:row>
      <xdr:rowOff>47625</xdr:rowOff>
    </xdr:from>
    <xdr:to>
      <xdr:col>8</xdr:col>
      <xdr:colOff>695325</xdr:colOff>
      <xdr:row>6</xdr:row>
      <xdr:rowOff>85725</xdr:rowOff>
    </xdr:to>
    <xdr:sp macro="" textlink="">
      <xdr:nvSpPr>
        <xdr:cNvPr id="3" name="Left Bracket 2"/>
        <xdr:cNvSpPr/>
      </xdr:nvSpPr>
      <xdr:spPr>
        <a:xfrm flipH="1">
          <a:off x="5153025" y="809625"/>
          <a:ext cx="95250" cy="5334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6</xdr:col>
      <xdr:colOff>152400</xdr:colOff>
      <xdr:row>2</xdr:row>
      <xdr:rowOff>38100</xdr:rowOff>
    </xdr:from>
    <xdr:to>
      <xdr:col>8</xdr:col>
      <xdr:colOff>552450</xdr:colOff>
      <xdr:row>2</xdr:row>
      <xdr:rowOff>152400</xdr:rowOff>
    </xdr:to>
    <xdr:sp macro="" textlink="">
      <xdr:nvSpPr>
        <xdr:cNvPr id="4" name="Right Brace 3"/>
        <xdr:cNvSpPr/>
      </xdr:nvSpPr>
      <xdr:spPr>
        <a:xfrm rot="16200000">
          <a:off x="4224338" y="-157163"/>
          <a:ext cx="114300" cy="16478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6</xdr:col>
      <xdr:colOff>3464</xdr:colOff>
      <xdr:row>7</xdr:row>
      <xdr:rowOff>64077</xdr:rowOff>
    </xdr:from>
    <xdr:to>
      <xdr:col>6</xdr:col>
      <xdr:colOff>79664</xdr:colOff>
      <xdr:row>10</xdr:row>
      <xdr:rowOff>102177</xdr:rowOff>
    </xdr:to>
    <xdr:sp macro="" textlink="">
      <xdr:nvSpPr>
        <xdr:cNvPr id="5" name="Left Bracket 4"/>
        <xdr:cNvSpPr/>
      </xdr:nvSpPr>
      <xdr:spPr>
        <a:xfrm>
          <a:off x="3510396" y="1328304"/>
          <a:ext cx="76200" cy="6096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8</xdr:col>
      <xdr:colOff>600075</xdr:colOff>
      <xdr:row>7</xdr:row>
      <xdr:rowOff>47625</xdr:rowOff>
    </xdr:from>
    <xdr:to>
      <xdr:col>8</xdr:col>
      <xdr:colOff>695325</xdr:colOff>
      <xdr:row>10</xdr:row>
      <xdr:rowOff>85725</xdr:rowOff>
    </xdr:to>
    <xdr:sp macro="" textlink="">
      <xdr:nvSpPr>
        <xdr:cNvPr id="6" name="Left Bracket 5"/>
        <xdr:cNvSpPr/>
      </xdr:nvSpPr>
      <xdr:spPr>
        <a:xfrm flipH="1">
          <a:off x="5353916" y="619125"/>
          <a:ext cx="95250" cy="531668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</xdr:row>
      <xdr:rowOff>38100</xdr:rowOff>
    </xdr:from>
    <xdr:to>
      <xdr:col>2</xdr:col>
      <xdr:colOff>104775</xdr:colOff>
      <xdr:row>3</xdr:row>
      <xdr:rowOff>0</xdr:rowOff>
    </xdr:to>
    <xdr:sp macro="" textlink="">
      <xdr:nvSpPr>
        <xdr:cNvPr id="2" name="Left Bracket 1"/>
        <xdr:cNvSpPr/>
      </xdr:nvSpPr>
      <xdr:spPr>
        <a:xfrm>
          <a:off x="1514475" y="419100"/>
          <a:ext cx="47625" cy="1524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2</xdr:col>
      <xdr:colOff>47625</xdr:colOff>
      <xdr:row>5</xdr:row>
      <xdr:rowOff>47625</xdr:rowOff>
    </xdr:from>
    <xdr:to>
      <xdr:col>2</xdr:col>
      <xdr:colOff>95250</xdr:colOff>
      <xdr:row>6</xdr:row>
      <xdr:rowOff>9525</xdr:rowOff>
    </xdr:to>
    <xdr:sp macro="" textlink="">
      <xdr:nvSpPr>
        <xdr:cNvPr id="3" name="Left Bracket 2"/>
        <xdr:cNvSpPr/>
      </xdr:nvSpPr>
      <xdr:spPr>
        <a:xfrm>
          <a:off x="1504950" y="1000125"/>
          <a:ext cx="47625" cy="1524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10</xdr:col>
      <xdr:colOff>520296</xdr:colOff>
      <xdr:row>1</xdr:row>
      <xdr:rowOff>111921</xdr:rowOff>
    </xdr:from>
    <xdr:to>
      <xdr:col>10</xdr:col>
      <xdr:colOff>566015</xdr:colOff>
      <xdr:row>2</xdr:row>
      <xdr:rowOff>77390</xdr:rowOff>
    </xdr:to>
    <xdr:sp macro="" textlink="">
      <xdr:nvSpPr>
        <xdr:cNvPr id="4" name="Left Bracket 3"/>
        <xdr:cNvSpPr/>
      </xdr:nvSpPr>
      <xdr:spPr>
        <a:xfrm flipH="1">
          <a:off x="4907749" y="302421"/>
          <a:ext cx="45719" cy="15596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8</xdr:col>
      <xdr:colOff>323850</xdr:colOff>
      <xdr:row>1</xdr:row>
      <xdr:rowOff>115491</xdr:rowOff>
    </xdr:from>
    <xdr:to>
      <xdr:col>9</xdr:col>
      <xdr:colOff>20241</xdr:colOff>
      <xdr:row>2</xdr:row>
      <xdr:rowOff>77391</xdr:rowOff>
    </xdr:to>
    <xdr:sp macro="" textlink="">
      <xdr:nvSpPr>
        <xdr:cNvPr id="5" name="Left Bracket 4"/>
        <xdr:cNvSpPr/>
      </xdr:nvSpPr>
      <xdr:spPr>
        <a:xfrm>
          <a:off x="4133850" y="305991"/>
          <a:ext cx="47625" cy="1524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8</xdr:col>
      <xdr:colOff>321469</xdr:colOff>
      <xdr:row>4</xdr:row>
      <xdr:rowOff>113110</xdr:rowOff>
    </xdr:from>
    <xdr:to>
      <xdr:col>9</xdr:col>
      <xdr:colOff>17860</xdr:colOff>
      <xdr:row>5</xdr:row>
      <xdr:rowOff>75010</xdr:rowOff>
    </xdr:to>
    <xdr:sp macro="" textlink="">
      <xdr:nvSpPr>
        <xdr:cNvPr id="6" name="Left Bracket 5"/>
        <xdr:cNvSpPr/>
      </xdr:nvSpPr>
      <xdr:spPr>
        <a:xfrm>
          <a:off x="4131469" y="875110"/>
          <a:ext cx="47625" cy="15240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10</xdr:col>
      <xdr:colOff>511962</xdr:colOff>
      <xdr:row>4</xdr:row>
      <xdr:rowOff>121446</xdr:rowOff>
    </xdr:from>
    <xdr:to>
      <xdr:col>10</xdr:col>
      <xdr:colOff>557681</xdr:colOff>
      <xdr:row>5</xdr:row>
      <xdr:rowOff>86915</xdr:rowOff>
    </xdr:to>
    <xdr:sp macro="" textlink="">
      <xdr:nvSpPr>
        <xdr:cNvPr id="7" name="Left Bracket 6"/>
        <xdr:cNvSpPr/>
      </xdr:nvSpPr>
      <xdr:spPr>
        <a:xfrm flipH="1">
          <a:off x="4899415" y="883446"/>
          <a:ext cx="45719" cy="15596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6</xdr:col>
      <xdr:colOff>349386</xdr:colOff>
      <xdr:row>2</xdr:row>
      <xdr:rowOff>38426</xdr:rowOff>
    </xdr:from>
    <xdr:to>
      <xdr:col>6</xdr:col>
      <xdr:colOff>395105</xdr:colOff>
      <xdr:row>3</xdr:row>
      <xdr:rowOff>3895</xdr:rowOff>
    </xdr:to>
    <xdr:sp macro="" textlink="">
      <xdr:nvSpPr>
        <xdr:cNvPr id="8" name="Left Bracket 7"/>
        <xdr:cNvSpPr/>
      </xdr:nvSpPr>
      <xdr:spPr>
        <a:xfrm flipH="1">
          <a:off x="3535931" y="419426"/>
          <a:ext cx="45719" cy="15596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6</xdr:col>
      <xdr:colOff>347006</xdr:colOff>
      <xdr:row>5</xdr:row>
      <xdr:rowOff>27386</xdr:rowOff>
    </xdr:from>
    <xdr:to>
      <xdr:col>6</xdr:col>
      <xdr:colOff>392725</xdr:colOff>
      <xdr:row>5</xdr:row>
      <xdr:rowOff>183355</xdr:rowOff>
    </xdr:to>
    <xdr:sp macro="" textlink="">
      <xdr:nvSpPr>
        <xdr:cNvPr id="9" name="Left Bracket 8"/>
        <xdr:cNvSpPr/>
      </xdr:nvSpPr>
      <xdr:spPr>
        <a:xfrm flipH="1">
          <a:off x="3533551" y="979886"/>
          <a:ext cx="45719" cy="155969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hyperlink" Target="https://ca.finance.yahoo.com/quote/WMT?p=WMT&amp;.tsrc=fin-srch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morningstar.ca/ca/report/stocks/performance.aspx?t=0P000005UH&amp;lang=en-CA" TargetMode="External"/><Relationship Id="rId1" Type="http://schemas.openxmlformats.org/officeDocument/2006/relationships/hyperlink" Target="https://www.treasury.gov/resource-center/data-chart-center/interest-rates/Pages/TextView.aspx?data=billrates" TargetMode="External"/><Relationship Id="rId6" Type="http://schemas.openxmlformats.org/officeDocument/2006/relationships/hyperlink" Target="https://ca.finance.yahoo.com/quote/WMT?p=WMT&amp;.tsrc=fin-srch" TargetMode="External"/><Relationship Id="rId5" Type="http://schemas.openxmlformats.org/officeDocument/2006/relationships/hyperlink" Target="https://www.investopedia.com/ask/answers/042415/what-average-annual-return-sp-500.asp" TargetMode="External"/><Relationship Id="rId4" Type="http://schemas.openxmlformats.org/officeDocument/2006/relationships/hyperlink" Target="https://www.marketwatch.com/investing/stock/wm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2.q4cdn.com/056532643/files/doc_financials/2019/annual/Walmart-2019-AR-Final.pdf" TargetMode="External"/><Relationship Id="rId7" Type="http://schemas.openxmlformats.org/officeDocument/2006/relationships/drawing" Target="../drawings/drawing3.xml"/><Relationship Id="rId2" Type="http://schemas.openxmlformats.org/officeDocument/2006/relationships/hyperlink" Target="https://s2.q4cdn.com/056532643/files/doc_financials/2019/annual/Walmart-2019-AR-Final.pdf" TargetMode="External"/><Relationship Id="rId1" Type="http://schemas.openxmlformats.org/officeDocument/2006/relationships/hyperlink" Target="https://s2.q4cdn.com/056532643/files/doc_financials/2019/annual/Walmart-2019-AR-Final.pdf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s2.q4cdn.com/056532643/files/doc_financials/2019/annual/Walmart-2019-AR-Final.pdf" TargetMode="External"/><Relationship Id="rId4" Type="http://schemas.openxmlformats.org/officeDocument/2006/relationships/hyperlink" Target="https://financials.morningstar.com/ratios/r.html?t=0P000005UH&amp;culture=en&amp;platform=sa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22"/>
  <sheetViews>
    <sheetView showGridLines="0" tabSelected="1" zoomScale="110" zoomScaleNormal="110" workbookViewId="0">
      <selection activeCell="P12" sqref="P12"/>
    </sheetView>
  </sheetViews>
  <sheetFormatPr defaultRowHeight="15" x14ac:dyDescent="0.25"/>
  <cols>
    <col min="1" max="1" width="17.28515625" customWidth="1"/>
    <col min="2" max="2" width="3.85546875" customWidth="1"/>
    <col min="3" max="3" width="10.42578125" customWidth="1"/>
    <col min="4" max="4" width="3" customWidth="1"/>
    <col min="5" max="5" width="12.7109375" customWidth="1"/>
    <col min="6" max="6" width="4.140625" customWidth="1"/>
    <col min="7" max="7" width="9.5703125" customWidth="1"/>
    <col min="8" max="8" width="3" customWidth="1"/>
    <col min="9" max="9" width="11.85546875" customWidth="1"/>
    <col min="10" max="10" width="4" customWidth="1"/>
    <col min="11" max="11" width="10.85546875" customWidth="1"/>
    <col min="12" max="12" width="3" customWidth="1"/>
    <col min="13" max="13" width="12.7109375" customWidth="1"/>
    <col min="14" max="14" width="3.140625" customWidth="1"/>
  </cols>
  <sheetData>
    <row r="1" spans="1:13" ht="9.75" customHeight="1" thickBot="1" x14ac:dyDescent="0.3"/>
    <row r="2" spans="1:13" ht="15" customHeight="1" x14ac:dyDescent="0.25">
      <c r="B2" s="13"/>
      <c r="C2" s="65" t="s">
        <v>10</v>
      </c>
      <c r="D2" s="66"/>
      <c r="E2" s="67"/>
      <c r="F2" s="13"/>
      <c r="G2" s="50" t="s">
        <v>11</v>
      </c>
      <c r="H2" s="51"/>
      <c r="I2" s="52"/>
      <c r="K2" s="56" t="s">
        <v>12</v>
      </c>
      <c r="L2" s="57"/>
      <c r="M2" s="58"/>
    </row>
    <row r="3" spans="1:13" ht="15" customHeight="1" thickBot="1" x14ac:dyDescent="0.3">
      <c r="B3" s="13"/>
      <c r="C3" s="68"/>
      <c r="D3" s="69"/>
      <c r="E3" s="70"/>
      <c r="F3" s="13"/>
      <c r="G3" s="53"/>
      <c r="H3" s="54"/>
      <c r="I3" s="55"/>
      <c r="K3" s="59"/>
      <c r="L3" s="60"/>
      <c r="M3" s="61"/>
    </row>
    <row r="4" spans="1:13" x14ac:dyDescent="0.25">
      <c r="K4" s="1"/>
      <c r="L4" s="1"/>
      <c r="M4" s="1"/>
    </row>
    <row r="5" spans="1:13" ht="9" customHeight="1" x14ac:dyDescent="0.25">
      <c r="A5" s="2"/>
      <c r="B5" s="3"/>
      <c r="C5" s="4"/>
      <c r="D5" s="4"/>
    </row>
    <row r="6" spans="1:13" ht="36" customHeight="1" x14ac:dyDescent="0.25">
      <c r="A6" s="62" t="s">
        <v>0</v>
      </c>
      <c r="B6" s="63" t="s">
        <v>1</v>
      </c>
      <c r="C6" s="49" t="s">
        <v>2</v>
      </c>
      <c r="D6" s="46" t="s">
        <v>3</v>
      </c>
      <c r="E6" s="5" t="s">
        <v>4</v>
      </c>
      <c r="F6" s="48" t="s">
        <v>5</v>
      </c>
      <c r="G6" s="49" t="s">
        <v>62</v>
      </c>
      <c r="H6" s="46" t="s">
        <v>3</v>
      </c>
      <c r="I6" s="5" t="s">
        <v>6</v>
      </c>
      <c r="J6" s="48" t="s">
        <v>5</v>
      </c>
      <c r="K6" s="49" t="s">
        <v>7</v>
      </c>
      <c r="L6" s="46" t="s">
        <v>3</v>
      </c>
      <c r="M6" s="5" t="s">
        <v>8</v>
      </c>
    </row>
    <row r="7" spans="1:13" ht="34.5" customHeight="1" x14ac:dyDescent="0.25">
      <c r="A7" s="62"/>
      <c r="B7" s="63"/>
      <c r="C7" s="49"/>
      <c r="D7" s="47"/>
      <c r="E7" s="6" t="s">
        <v>9</v>
      </c>
      <c r="F7" s="48"/>
      <c r="G7" s="49"/>
      <c r="H7" s="47"/>
      <c r="I7" s="6" t="s">
        <v>9</v>
      </c>
      <c r="J7" s="48"/>
      <c r="K7" s="49"/>
      <c r="L7" s="47"/>
      <c r="M7" s="6" t="s">
        <v>9</v>
      </c>
    </row>
    <row r="8" spans="1:13" ht="8.25" customHeight="1" x14ac:dyDescent="0.25">
      <c r="A8" s="2"/>
      <c r="B8" s="7"/>
      <c r="C8" s="8"/>
      <c r="D8" s="4"/>
      <c r="E8" s="4"/>
      <c r="G8" s="8"/>
      <c r="H8" s="4"/>
      <c r="I8" s="4"/>
      <c r="J8" s="48"/>
      <c r="K8" s="8"/>
      <c r="L8" s="4"/>
      <c r="M8" s="4"/>
    </row>
    <row r="9" spans="1:13" ht="7.5" customHeight="1" x14ac:dyDescent="0.25">
      <c r="A9" s="2"/>
      <c r="B9" s="7"/>
      <c r="C9" s="9"/>
      <c r="D9" s="4"/>
      <c r="E9" s="4"/>
    </row>
    <row r="10" spans="1:13" x14ac:dyDescent="0.25">
      <c r="C10" s="10"/>
      <c r="D10" s="10"/>
      <c r="E10" s="10"/>
    </row>
    <row r="11" spans="1:13" x14ac:dyDescent="0.25">
      <c r="B11" s="3"/>
      <c r="C11" s="4"/>
      <c r="D11" s="4"/>
    </row>
    <row r="12" spans="1:13" ht="18.75" x14ac:dyDescent="0.25">
      <c r="B12" s="63" t="s">
        <v>1</v>
      </c>
      <c r="C12" s="42">
        <f>'Cost of Equity - CAPM'!C12</f>
        <v>5.3305000000000005E-2</v>
      </c>
      <c r="D12" s="44" t="s">
        <v>3</v>
      </c>
      <c r="E12" s="37">
        <f>'Cost of Equity - CAPM'!C28</f>
        <v>334000</v>
      </c>
      <c r="F12" s="48" t="s">
        <v>5</v>
      </c>
      <c r="G12" s="42">
        <f>'Cost of Debt - Historic'!C8</f>
        <v>3.2252540123353518E-2</v>
      </c>
      <c r="H12" s="44" t="s">
        <v>3</v>
      </c>
      <c r="I12" s="39">
        <f>'Cost of Debt - Historic'!C21</f>
        <v>50621</v>
      </c>
      <c r="J12" s="64" t="s">
        <v>5</v>
      </c>
      <c r="K12" s="42">
        <f>'Cost of Preferred'!C8</f>
        <v>0</v>
      </c>
      <c r="L12" s="44" t="s">
        <v>3</v>
      </c>
      <c r="M12" s="40">
        <f>'Cost of Preferred'!B17</f>
        <v>0</v>
      </c>
    </row>
    <row r="13" spans="1:13" ht="18.75" x14ac:dyDescent="0.25">
      <c r="B13" s="63"/>
      <c r="C13" s="43"/>
      <c r="D13" s="45"/>
      <c r="E13" s="38">
        <f>'Cost of Equity - CAPM'!C28+'Cost of Debt - Historic'!C21+'Cost of Preferred'!B17</f>
        <v>384621</v>
      </c>
      <c r="F13" s="48"/>
      <c r="G13" s="43"/>
      <c r="H13" s="45"/>
      <c r="I13" s="38">
        <f>E13</f>
        <v>384621</v>
      </c>
      <c r="J13" s="64"/>
      <c r="K13" s="43"/>
      <c r="L13" s="45"/>
      <c r="M13" s="38">
        <f>E13</f>
        <v>384621</v>
      </c>
    </row>
    <row r="14" spans="1:13" x14ac:dyDescent="0.25">
      <c r="B14" s="7"/>
      <c r="C14" s="8"/>
      <c r="D14" s="4"/>
      <c r="E14" s="4"/>
      <c r="G14" s="8"/>
      <c r="H14" s="4"/>
      <c r="I14" s="4"/>
      <c r="J14" s="41"/>
      <c r="K14" s="8"/>
      <c r="L14" s="4"/>
      <c r="M14" s="4"/>
    </row>
    <row r="15" spans="1:13" x14ac:dyDescent="0.25">
      <c r="B15" s="7"/>
      <c r="C15" s="9"/>
      <c r="D15" s="4"/>
      <c r="E15" s="4"/>
    </row>
    <row r="16" spans="1:13" x14ac:dyDescent="0.25">
      <c r="B16" s="3"/>
      <c r="C16" s="4"/>
      <c r="D16" s="4"/>
    </row>
    <row r="17" spans="2:13" ht="18.75" customHeight="1" x14ac:dyDescent="0.25">
      <c r="B17" s="63" t="s">
        <v>1</v>
      </c>
      <c r="C17" s="42">
        <f>C12</f>
        <v>5.3305000000000005E-2</v>
      </c>
      <c r="D17" s="44" t="s">
        <v>3</v>
      </c>
      <c r="E17" s="71">
        <f>E12/E13</f>
        <v>0.86838732154510545</v>
      </c>
      <c r="F17" s="48" t="s">
        <v>5</v>
      </c>
      <c r="G17" s="42">
        <f>G12</f>
        <v>3.2252540123353518E-2</v>
      </c>
      <c r="H17" s="44" t="s">
        <v>3</v>
      </c>
      <c r="I17" s="71">
        <f>I12/I13</f>
        <v>0.13161267845489455</v>
      </c>
      <c r="J17" s="64" t="s">
        <v>5</v>
      </c>
      <c r="K17" s="42">
        <f>K12</f>
        <v>0</v>
      </c>
      <c r="L17" s="44" t="s">
        <v>3</v>
      </c>
      <c r="M17" s="71">
        <f>M12/M13</f>
        <v>0</v>
      </c>
    </row>
    <row r="18" spans="2:13" ht="18.75" customHeight="1" x14ac:dyDescent="0.25">
      <c r="B18" s="63"/>
      <c r="C18" s="43"/>
      <c r="D18" s="45"/>
      <c r="E18" s="71"/>
      <c r="F18" s="48"/>
      <c r="G18" s="43"/>
      <c r="H18" s="45"/>
      <c r="I18" s="71"/>
      <c r="J18" s="64"/>
      <c r="K18" s="43"/>
      <c r="L18" s="45"/>
      <c r="M18" s="71"/>
    </row>
    <row r="19" spans="2:13" x14ac:dyDescent="0.25">
      <c r="B19" s="7"/>
      <c r="C19" s="8"/>
      <c r="D19" s="4"/>
      <c r="E19" s="4"/>
      <c r="G19" s="8"/>
      <c r="H19" s="4"/>
      <c r="I19" s="4"/>
      <c r="J19" s="41"/>
      <c r="K19" s="8"/>
      <c r="L19" s="4"/>
      <c r="M19" s="4"/>
    </row>
    <row r="21" spans="2:13" ht="19.5" thickBot="1" x14ac:dyDescent="0.35">
      <c r="B21" s="35" t="s">
        <v>1</v>
      </c>
      <c r="C21" s="28">
        <f>(C17*E17)+(G17*I17)+(K17*M17)</f>
        <v>5.0534229367570363E-2</v>
      </c>
    </row>
    <row r="22" spans="2:13" ht="9" customHeight="1" thickTop="1" x14ac:dyDescent="0.25"/>
  </sheetData>
  <mergeCells count="34">
    <mergeCell ref="M17:M18"/>
    <mergeCell ref="H17:H18"/>
    <mergeCell ref="J17:J18"/>
    <mergeCell ref="K17:K18"/>
    <mergeCell ref="L17:L18"/>
    <mergeCell ref="E17:E18"/>
    <mergeCell ref="I17:I18"/>
    <mergeCell ref="B17:B18"/>
    <mergeCell ref="C17:C18"/>
    <mergeCell ref="D17:D18"/>
    <mergeCell ref="F17:F18"/>
    <mergeCell ref="G17:G18"/>
    <mergeCell ref="G12:G13"/>
    <mergeCell ref="G2:I3"/>
    <mergeCell ref="K2:M3"/>
    <mergeCell ref="A6:A7"/>
    <mergeCell ref="B6:B7"/>
    <mergeCell ref="C6:C7"/>
    <mergeCell ref="D6:D7"/>
    <mergeCell ref="F6:F7"/>
    <mergeCell ref="G6:G7"/>
    <mergeCell ref="J12:J13"/>
    <mergeCell ref="C2:E3"/>
    <mergeCell ref="B12:B13"/>
    <mergeCell ref="C12:C13"/>
    <mergeCell ref="D12:D13"/>
    <mergeCell ref="F12:F13"/>
    <mergeCell ref="H12:H13"/>
    <mergeCell ref="K12:K13"/>
    <mergeCell ref="L12:L13"/>
    <mergeCell ref="H6:H7"/>
    <mergeCell ref="J6:J8"/>
    <mergeCell ref="K6:K7"/>
    <mergeCell ref="L6:L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U28"/>
  <sheetViews>
    <sheetView showGridLines="0" zoomScale="110" zoomScaleNormal="110" workbookViewId="0">
      <selection activeCell="N14" sqref="N14"/>
    </sheetView>
  </sheetViews>
  <sheetFormatPr defaultRowHeight="15" x14ac:dyDescent="0.25"/>
  <cols>
    <col min="1" max="1" width="18.85546875" customWidth="1"/>
    <col min="2" max="2" width="3.85546875" customWidth="1"/>
    <col min="3" max="3" width="11.7109375" customWidth="1"/>
    <col min="4" max="4" width="3.85546875" customWidth="1"/>
    <col min="5" max="5" width="6.42578125" customWidth="1"/>
    <col min="6" max="6" width="3.85546875" customWidth="1"/>
    <col min="7" max="7" width="14.85546875" customWidth="1"/>
    <col min="8" max="8" width="3.85546875" customWidth="1"/>
    <col min="9" max="9" width="11.7109375" customWidth="1"/>
    <col min="11" max="11" width="11.42578125" customWidth="1"/>
  </cols>
  <sheetData>
    <row r="2" spans="1:21" x14ac:dyDescent="0.25">
      <c r="G2" s="75" t="s">
        <v>13</v>
      </c>
      <c r="H2" s="75"/>
      <c r="I2" s="75"/>
    </row>
    <row r="4" spans="1:21" ht="9" customHeight="1" x14ac:dyDescent="0.25">
      <c r="A4" s="62" t="s">
        <v>14</v>
      </c>
      <c r="B4" s="3"/>
      <c r="C4" s="4"/>
      <c r="D4" s="4"/>
    </row>
    <row r="5" spans="1:21" ht="15" customHeight="1" x14ac:dyDescent="0.25">
      <c r="A5" s="62"/>
      <c r="B5" s="76" t="s">
        <v>1</v>
      </c>
      <c r="C5" s="49" t="s">
        <v>15</v>
      </c>
      <c r="D5" s="46" t="s">
        <v>5</v>
      </c>
      <c r="E5" s="48" t="s">
        <v>16</v>
      </c>
      <c r="F5" s="48" t="s">
        <v>3</v>
      </c>
      <c r="G5" s="77" t="s">
        <v>17</v>
      </c>
      <c r="H5" s="49" t="s">
        <v>18</v>
      </c>
      <c r="I5" s="77" t="s">
        <v>15</v>
      </c>
    </row>
    <row r="6" spans="1:21" ht="15" customHeight="1" x14ac:dyDescent="0.25">
      <c r="A6" s="62"/>
      <c r="B6" s="76"/>
      <c r="C6" s="49"/>
      <c r="D6" s="47"/>
      <c r="E6" s="48"/>
      <c r="F6" s="48"/>
      <c r="G6" s="77"/>
      <c r="H6" s="49"/>
      <c r="I6" s="77"/>
    </row>
    <row r="7" spans="1:21" ht="15.75" customHeight="1" x14ac:dyDescent="0.25">
      <c r="A7" s="62"/>
      <c r="B7" s="7"/>
      <c r="C7" s="8"/>
      <c r="D7" s="4"/>
      <c r="E7" s="4"/>
    </row>
    <row r="8" spans="1:21" x14ac:dyDescent="0.25">
      <c r="A8" s="2"/>
      <c r="B8" s="7"/>
      <c r="C8" s="4"/>
      <c r="D8" s="4"/>
    </row>
    <row r="9" spans="1:21" x14ac:dyDescent="0.25">
      <c r="B9" s="73" t="s">
        <v>32</v>
      </c>
      <c r="C9" s="72">
        <f>C17</f>
        <v>1.5100000000000001E-2</v>
      </c>
      <c r="D9" s="46" t="s">
        <v>5</v>
      </c>
      <c r="E9" s="48">
        <f>C23</f>
        <v>0.45</v>
      </c>
      <c r="F9" s="48" t="s">
        <v>3</v>
      </c>
      <c r="G9" s="74">
        <f>C26</f>
        <v>0.1</v>
      </c>
      <c r="H9" s="49" t="s">
        <v>18</v>
      </c>
      <c r="I9" s="72">
        <f>C17</f>
        <v>1.5100000000000001E-2</v>
      </c>
    </row>
    <row r="10" spans="1:21" x14ac:dyDescent="0.25">
      <c r="B10" s="73"/>
      <c r="C10" s="49"/>
      <c r="D10" s="47"/>
      <c r="E10" s="48"/>
      <c r="F10" s="48"/>
      <c r="G10" s="49"/>
      <c r="H10" s="49"/>
      <c r="I10" s="49"/>
    </row>
    <row r="11" spans="1:21" x14ac:dyDescent="0.25">
      <c r="C11" s="8"/>
      <c r="D11" s="4"/>
      <c r="E11" s="4"/>
    </row>
    <row r="12" spans="1:21" ht="19.5" thickBot="1" x14ac:dyDescent="0.35">
      <c r="B12" s="18" t="s">
        <v>32</v>
      </c>
      <c r="C12" s="28">
        <f>C9+E9*(G9-I9)</f>
        <v>5.3305000000000005E-2</v>
      </c>
      <c r="D12" s="10"/>
      <c r="E12" s="10"/>
    </row>
    <row r="13" spans="1:21" ht="15.75" thickTop="1" x14ac:dyDescent="0.25">
      <c r="C13" s="10"/>
      <c r="D13" s="10"/>
      <c r="E13" s="10"/>
    </row>
    <row r="14" spans="1:21" x14ac:dyDescent="0.25">
      <c r="C14" s="10"/>
      <c r="D14" s="10"/>
      <c r="E14" s="10"/>
    </row>
    <row r="15" spans="1:21" ht="18.75" x14ac:dyDescent="0.3">
      <c r="A15" s="29" t="s">
        <v>22</v>
      </c>
      <c r="B15" s="27"/>
      <c r="C15" s="27" t="s">
        <v>43</v>
      </c>
      <c r="D15" s="27"/>
      <c r="E15" s="27"/>
      <c r="F15" s="27"/>
      <c r="G15" s="29" t="s">
        <v>21</v>
      </c>
      <c r="H15" s="19"/>
      <c r="I15" s="19"/>
      <c r="J15" s="19"/>
      <c r="K15" s="23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7" spans="1:12" x14ac:dyDescent="0.25">
      <c r="A17" s="14" t="s">
        <v>15</v>
      </c>
      <c r="C17" s="20">
        <v>1.5100000000000001E-2</v>
      </c>
      <c r="G17" t="s">
        <v>23</v>
      </c>
      <c r="J17" s="15" t="s">
        <v>19</v>
      </c>
    </row>
    <row r="18" spans="1:12" x14ac:dyDescent="0.25">
      <c r="K18" s="11"/>
      <c r="L18" s="12"/>
    </row>
    <row r="19" spans="1:12" x14ac:dyDescent="0.25">
      <c r="K19" s="11"/>
      <c r="L19" s="12"/>
    </row>
    <row r="20" spans="1:12" x14ac:dyDescent="0.25">
      <c r="A20" s="14" t="s">
        <v>20</v>
      </c>
      <c r="C20" s="21">
        <v>0.38</v>
      </c>
      <c r="E20" s="14"/>
      <c r="G20" t="s">
        <v>24</v>
      </c>
      <c r="J20" s="15" t="s">
        <v>28</v>
      </c>
      <c r="K20" s="11"/>
      <c r="L20" s="12"/>
    </row>
    <row r="21" spans="1:12" x14ac:dyDescent="0.25">
      <c r="C21" s="21">
        <v>0.35</v>
      </c>
      <c r="G21" t="s">
        <v>25</v>
      </c>
      <c r="J21" s="15" t="s">
        <v>27</v>
      </c>
      <c r="K21" s="11"/>
      <c r="L21" s="12"/>
    </row>
    <row r="22" spans="1:12" x14ac:dyDescent="0.25">
      <c r="C22" s="21">
        <v>0.62</v>
      </c>
      <c r="G22" t="s">
        <v>26</v>
      </c>
      <c r="J22" s="15" t="s">
        <v>29</v>
      </c>
      <c r="K22" s="11"/>
      <c r="L22" s="12"/>
    </row>
    <row r="23" spans="1:12" ht="15.75" thickBot="1" x14ac:dyDescent="0.3">
      <c r="A23" s="17" t="s">
        <v>30</v>
      </c>
      <c r="C23" s="16">
        <f>AVERAGE(C20:C22)</f>
        <v>0.45</v>
      </c>
    </row>
    <row r="24" spans="1:12" ht="15.75" thickTop="1" x14ac:dyDescent="0.25"/>
    <row r="26" spans="1:12" x14ac:dyDescent="0.25">
      <c r="A26" s="14" t="s">
        <v>17</v>
      </c>
      <c r="C26" s="22">
        <v>0.1</v>
      </c>
      <c r="G26" t="s">
        <v>33</v>
      </c>
      <c r="J26" s="15" t="s">
        <v>31</v>
      </c>
    </row>
    <row r="28" spans="1:12" x14ac:dyDescent="0.25">
      <c r="A28" s="14" t="s">
        <v>34</v>
      </c>
      <c r="C28" s="36">
        <v>334000</v>
      </c>
      <c r="D28" t="s">
        <v>61</v>
      </c>
      <c r="G28" t="s">
        <v>35</v>
      </c>
      <c r="J28" s="15" t="s">
        <v>28</v>
      </c>
    </row>
  </sheetData>
  <mergeCells count="18">
    <mergeCell ref="A4:A7"/>
    <mergeCell ref="G2:I2"/>
    <mergeCell ref="B5:B6"/>
    <mergeCell ref="C5:C6"/>
    <mergeCell ref="D5:D6"/>
    <mergeCell ref="E5:E6"/>
    <mergeCell ref="F5:F6"/>
    <mergeCell ref="G5:G6"/>
    <mergeCell ref="H5:H6"/>
    <mergeCell ref="I5:I6"/>
    <mergeCell ref="I9:I10"/>
    <mergeCell ref="B9:B10"/>
    <mergeCell ref="C9:C10"/>
    <mergeCell ref="D9:D10"/>
    <mergeCell ref="E9:E10"/>
    <mergeCell ref="F9:F10"/>
    <mergeCell ref="G9:G10"/>
    <mergeCell ref="H9:H10"/>
  </mergeCells>
  <hyperlinks>
    <hyperlink ref="J17" r:id="rId1"/>
    <hyperlink ref="J21" r:id="rId2"/>
    <hyperlink ref="J20" r:id="rId3"/>
    <hyperlink ref="J22" r:id="rId4"/>
    <hyperlink ref="J26" r:id="rId5"/>
    <hyperlink ref="J28" r:id="rId6"/>
  </hyperlinks>
  <pageMargins left="0.7" right="0.7" top="0.75" bottom="0.75" header="0.3" footer="0.3"/>
  <pageSetup orientation="portrait" r:id="rId7"/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2:U21"/>
  <sheetViews>
    <sheetView showGridLines="0" zoomScale="110" zoomScaleNormal="110" workbookViewId="0">
      <selection activeCell="S7" sqref="S7"/>
    </sheetView>
  </sheetViews>
  <sheetFormatPr defaultRowHeight="15" x14ac:dyDescent="0.25"/>
  <cols>
    <col min="1" max="1" width="17.5703125" customWidth="1"/>
    <col min="2" max="2" width="4.28515625" customWidth="1"/>
    <col min="3" max="3" width="9.28515625" customWidth="1"/>
    <col min="4" max="4" width="7.140625" customWidth="1"/>
    <col min="5" max="5" width="3.28515625" customWidth="1"/>
    <col min="6" max="7" width="6.28515625" customWidth="1"/>
    <col min="8" max="8" width="3" customWidth="1"/>
    <col min="9" max="9" width="5.28515625" customWidth="1"/>
    <col min="10" max="10" width="3.42578125" customWidth="1"/>
    <col min="11" max="11" width="9" customWidth="1"/>
    <col min="12" max="12" width="11.42578125" customWidth="1"/>
    <col min="13" max="16" width="10.42578125" customWidth="1"/>
    <col min="18" max="18" width="11.42578125" customWidth="1"/>
  </cols>
  <sheetData>
    <row r="2" spans="1:21" x14ac:dyDescent="0.25">
      <c r="A2" s="81" t="s">
        <v>63</v>
      </c>
      <c r="B2" s="48" t="s">
        <v>1</v>
      </c>
      <c r="C2" s="83" t="s">
        <v>36</v>
      </c>
      <c r="D2" s="83"/>
      <c r="E2" s="83"/>
      <c r="F2" s="83"/>
      <c r="G2" s="83"/>
      <c r="H2" s="83"/>
      <c r="I2" s="47" t="s">
        <v>37</v>
      </c>
      <c r="J2" s="48" t="s">
        <v>41</v>
      </c>
      <c r="K2" s="80" t="s">
        <v>42</v>
      </c>
    </row>
    <row r="3" spans="1:21" x14ac:dyDescent="0.25">
      <c r="A3" s="82"/>
      <c r="B3" s="48"/>
      <c r="C3" s="78" t="s">
        <v>38</v>
      </c>
      <c r="D3" s="78"/>
      <c r="E3" s="26" t="s">
        <v>5</v>
      </c>
      <c r="F3" s="79" t="s">
        <v>39</v>
      </c>
      <c r="G3" s="79"/>
      <c r="H3" s="25" t="s">
        <v>40</v>
      </c>
      <c r="I3" s="47"/>
      <c r="J3" s="48"/>
      <c r="K3" s="80"/>
    </row>
    <row r="4" spans="1:21" x14ac:dyDescent="0.25">
      <c r="A4" s="24"/>
    </row>
    <row r="5" spans="1:21" x14ac:dyDescent="0.25">
      <c r="B5" s="48" t="s">
        <v>1</v>
      </c>
      <c r="C5" s="31"/>
      <c r="D5" s="86">
        <f>C13</f>
        <v>1975</v>
      </c>
      <c r="E5" s="86"/>
      <c r="F5" s="86"/>
      <c r="G5" s="31"/>
      <c r="H5" s="31"/>
      <c r="I5" s="47" t="s">
        <v>37</v>
      </c>
      <c r="J5" s="48" t="s">
        <v>41</v>
      </c>
      <c r="K5" s="84">
        <f>C19</f>
        <v>0.26790000000000003</v>
      </c>
    </row>
    <row r="6" spans="1:21" x14ac:dyDescent="0.25">
      <c r="B6" s="48"/>
      <c r="C6" s="85">
        <f>C15</f>
        <v>39040</v>
      </c>
      <c r="D6" s="85"/>
      <c r="E6" s="32" t="s">
        <v>5</v>
      </c>
      <c r="F6" s="85">
        <f>C17</f>
        <v>50621</v>
      </c>
      <c r="G6" s="85"/>
      <c r="H6" s="25" t="s">
        <v>40</v>
      </c>
      <c r="I6" s="47"/>
      <c r="J6" s="48"/>
      <c r="K6" s="80"/>
    </row>
    <row r="7" spans="1:21" x14ac:dyDescent="0.25">
      <c r="R7" s="11"/>
      <c r="S7" s="12"/>
    </row>
    <row r="8" spans="1:21" ht="19.5" thickBot="1" x14ac:dyDescent="0.35">
      <c r="B8" t="s">
        <v>1</v>
      </c>
      <c r="C8" s="34">
        <f>C13/((C15+C17)/2)*(1-C19)</f>
        <v>3.2252540123353518E-2</v>
      </c>
      <c r="R8" s="11"/>
      <c r="S8" s="12"/>
    </row>
    <row r="9" spans="1:21" ht="15.75" thickTop="1" x14ac:dyDescent="0.25">
      <c r="R9" s="11"/>
      <c r="S9" s="12"/>
    </row>
    <row r="10" spans="1:21" x14ac:dyDescent="0.25">
      <c r="R10" s="11"/>
      <c r="S10" s="12"/>
    </row>
    <row r="11" spans="1:21" ht="18.75" x14ac:dyDescent="0.3">
      <c r="A11" s="29" t="s">
        <v>22</v>
      </c>
      <c r="B11" s="27"/>
      <c r="C11" s="27" t="s">
        <v>43</v>
      </c>
      <c r="D11" s="27"/>
      <c r="E11" s="27"/>
      <c r="F11" s="27"/>
      <c r="G11" s="19"/>
      <c r="H11" s="29" t="s">
        <v>21</v>
      </c>
      <c r="I11" s="19"/>
      <c r="J11" s="19"/>
      <c r="K11" s="23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3" spans="1:21" x14ac:dyDescent="0.25">
      <c r="A13" s="14" t="s">
        <v>36</v>
      </c>
      <c r="C13" s="30">
        <v>1975</v>
      </c>
      <c r="D13" t="s">
        <v>44</v>
      </c>
      <c r="H13" t="s">
        <v>45</v>
      </c>
      <c r="N13" s="15" t="s">
        <v>46</v>
      </c>
    </row>
    <row r="15" spans="1:21" x14ac:dyDescent="0.25">
      <c r="A15" s="14" t="s">
        <v>38</v>
      </c>
      <c r="C15" s="30">
        <f>5257+3738+30045</f>
        <v>39040</v>
      </c>
      <c r="D15" t="s">
        <v>44</v>
      </c>
      <c r="H15" t="s">
        <v>50</v>
      </c>
      <c r="N15" s="15" t="s">
        <v>46</v>
      </c>
    </row>
    <row r="17" spans="1:14" x14ac:dyDescent="0.25">
      <c r="A17" s="14" t="s">
        <v>39</v>
      </c>
      <c r="C17" s="30">
        <f>5225+1876+43520</f>
        <v>50621</v>
      </c>
      <c r="D17" t="s">
        <v>44</v>
      </c>
      <c r="H17" t="s">
        <v>51</v>
      </c>
      <c r="N17" s="15" t="s">
        <v>46</v>
      </c>
    </row>
    <row r="19" spans="1:14" x14ac:dyDescent="0.25">
      <c r="A19" s="14" t="s">
        <v>47</v>
      </c>
      <c r="C19" s="33">
        <v>0.26790000000000003</v>
      </c>
      <c r="H19" t="s">
        <v>48</v>
      </c>
      <c r="N19" s="15" t="s">
        <v>49</v>
      </c>
    </row>
    <row r="21" spans="1:14" x14ac:dyDescent="0.25">
      <c r="A21" s="14" t="s">
        <v>58</v>
      </c>
      <c r="C21" s="30">
        <f>5225+1876+43520</f>
        <v>50621</v>
      </c>
      <c r="D21" t="s">
        <v>44</v>
      </c>
      <c r="H21" t="s">
        <v>51</v>
      </c>
      <c r="N21" s="15" t="s">
        <v>46</v>
      </c>
    </row>
  </sheetData>
  <mergeCells count="15">
    <mergeCell ref="B5:B6"/>
    <mergeCell ref="I5:I6"/>
    <mergeCell ref="J5:J6"/>
    <mergeCell ref="K5:K6"/>
    <mergeCell ref="C6:D6"/>
    <mergeCell ref="F6:G6"/>
    <mergeCell ref="D5:F5"/>
    <mergeCell ref="C3:D3"/>
    <mergeCell ref="F3:G3"/>
    <mergeCell ref="K2:K3"/>
    <mergeCell ref="A2:A3"/>
    <mergeCell ref="B2:B3"/>
    <mergeCell ref="C2:H2"/>
    <mergeCell ref="I2:I3"/>
    <mergeCell ref="J2:J3"/>
  </mergeCells>
  <hyperlinks>
    <hyperlink ref="N13" r:id="rId1"/>
    <hyperlink ref="N15" r:id="rId2"/>
    <hyperlink ref="N17" r:id="rId3"/>
    <hyperlink ref="N19" r:id="rId4"/>
    <hyperlink ref="N21" r:id="rId5"/>
  </hyperlinks>
  <pageMargins left="0.7" right="0.7" top="0.75" bottom="0.75" header="0.3" footer="0.3"/>
  <pageSetup orientation="portrait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2:Q17"/>
  <sheetViews>
    <sheetView showGridLines="0" zoomScale="110" zoomScaleNormal="110" workbookViewId="0">
      <selection activeCell="I18" sqref="I18"/>
    </sheetView>
  </sheetViews>
  <sheetFormatPr defaultRowHeight="15" x14ac:dyDescent="0.25"/>
  <cols>
    <col min="1" max="1" width="21.140625" customWidth="1"/>
    <col min="2" max="6" width="11.85546875" customWidth="1"/>
    <col min="7" max="7" width="2.5703125" customWidth="1"/>
    <col min="8" max="8" width="9.42578125" customWidth="1"/>
    <col min="9" max="9" width="5.140625" customWidth="1"/>
    <col min="10" max="10" width="10.5703125" customWidth="1"/>
    <col min="14" max="14" width="11.42578125" customWidth="1"/>
  </cols>
  <sheetData>
    <row r="2" spans="1:17" ht="38.25" customHeight="1" x14ac:dyDescent="0.25">
      <c r="A2" s="62" t="s">
        <v>53</v>
      </c>
      <c r="B2" s="48" t="s">
        <v>1</v>
      </c>
      <c r="C2" s="88" t="s">
        <v>54</v>
      </c>
      <c r="D2" s="88"/>
      <c r="E2" s="9"/>
      <c r="F2" s="9"/>
      <c r="G2" s="4"/>
      <c r="H2" s="4"/>
    </row>
    <row r="3" spans="1:17" ht="18" x14ac:dyDescent="0.35">
      <c r="A3" s="87"/>
      <c r="B3" s="48"/>
      <c r="C3" s="89" t="s">
        <v>52</v>
      </c>
      <c r="D3" s="89"/>
      <c r="E3" s="10"/>
      <c r="F3" s="10"/>
      <c r="G3" s="10"/>
      <c r="H3" s="10"/>
    </row>
    <row r="4" spans="1:17" x14ac:dyDescent="0.25">
      <c r="C4" s="10"/>
      <c r="D4" s="10"/>
      <c r="E4" s="10"/>
      <c r="F4" s="10"/>
      <c r="G4" s="10"/>
    </row>
    <row r="5" spans="1:17" x14ac:dyDescent="0.25">
      <c r="B5" s="48" t="s">
        <v>1</v>
      </c>
      <c r="C5" s="90">
        <f>B13</f>
        <v>0</v>
      </c>
      <c r="D5" s="90"/>
    </row>
    <row r="6" spans="1:17" x14ac:dyDescent="0.25">
      <c r="B6" s="48"/>
      <c r="C6" s="91">
        <f>B15</f>
        <v>0</v>
      </c>
      <c r="D6" s="91"/>
    </row>
    <row r="7" spans="1:17" x14ac:dyDescent="0.25">
      <c r="N7" s="11"/>
      <c r="O7" s="12"/>
    </row>
    <row r="8" spans="1:17" ht="19.5" thickBot="1" x14ac:dyDescent="0.35">
      <c r="B8" s="18" t="s">
        <v>1</v>
      </c>
      <c r="C8" s="34">
        <f>IFERROR(B13/B15,0)</f>
        <v>0</v>
      </c>
      <c r="N8" s="11"/>
      <c r="O8" s="12"/>
    </row>
    <row r="9" spans="1:17" ht="15.75" thickTop="1" x14ac:dyDescent="0.25">
      <c r="N9" s="11"/>
      <c r="O9" s="12"/>
    </row>
    <row r="10" spans="1:17" x14ac:dyDescent="0.25">
      <c r="N10" s="11"/>
      <c r="O10" s="12"/>
    </row>
    <row r="11" spans="1:17" ht="18.75" x14ac:dyDescent="0.3">
      <c r="A11" s="29" t="s">
        <v>22</v>
      </c>
      <c r="B11" s="27" t="s">
        <v>43</v>
      </c>
      <c r="C11" s="27"/>
      <c r="D11" s="29"/>
      <c r="E11" s="29" t="s">
        <v>21</v>
      </c>
      <c r="F11" s="19"/>
      <c r="G11" s="23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3" spans="1:17" x14ac:dyDescent="0.25">
      <c r="A13" t="s">
        <v>56</v>
      </c>
      <c r="B13" s="21"/>
      <c r="C13" t="s">
        <v>55</v>
      </c>
    </row>
    <row r="15" spans="1:17" x14ac:dyDescent="0.25">
      <c r="A15" t="s">
        <v>57</v>
      </c>
      <c r="B15" s="21"/>
      <c r="C15" t="s">
        <v>55</v>
      </c>
    </row>
    <row r="17" spans="1:3" x14ac:dyDescent="0.25">
      <c r="A17" t="s">
        <v>59</v>
      </c>
      <c r="B17" s="21"/>
      <c r="C17" t="s">
        <v>60</v>
      </c>
    </row>
  </sheetData>
  <mergeCells count="7">
    <mergeCell ref="A2:A3"/>
    <mergeCell ref="B2:B3"/>
    <mergeCell ref="C2:D2"/>
    <mergeCell ref="C3:D3"/>
    <mergeCell ref="B5:B6"/>
    <mergeCell ref="C5:D5"/>
    <mergeCell ref="C6:D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WACC Summary</vt:lpstr>
      <vt:lpstr>Cost of Equity - CAPM</vt:lpstr>
      <vt:lpstr>Cost of Debt - Historic</vt:lpstr>
      <vt:lpstr>Cost of Preferred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2020-01-04T20:23:38Z</dcterms:created>
  <dcterms:modified xsi:type="dcterms:W3CDTF">2020-01-12T16:56:59Z</dcterms:modified>
</cp:coreProperties>
</file>