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ea\Downloads\"/>
    </mc:Choice>
  </mc:AlternateContent>
  <xr:revisionPtr revIDLastSave="0" documentId="8_{7357C6F2-3191-41F9-86FE-667EB1F31D41}" xr6:coauthVersionLast="47" xr6:coauthVersionMax="47" xr10:uidLastSave="{00000000-0000-0000-0000-000000000000}"/>
  <bookViews>
    <workbookView xWindow="-108" yWindow="-108" windowWidth="23256" windowHeight="12576" activeTab="1" xr2:uid="{300609C3-2744-428E-9E28-D3F39702099B}"/>
  </bookViews>
  <sheets>
    <sheet name="Inputs" sheetId="1" r:id="rId1"/>
    <sheet name="Expected FCFE" sheetId="2" r:id="rId2"/>
  </sheets>
  <externalReferences>
    <externalReference r:id="rId3"/>
    <externalReference r:id="rId4"/>
  </externalReferences>
  <definedNames>
    <definedName name="AssetGrowth">[1]Inputs!$B$11</definedName>
    <definedName name="Current_Capital_Ratio">[1]Inputs!$B$7</definedName>
    <definedName name="Current_ROE">[1]Inputs!$B$8</definedName>
    <definedName name="Sttable_growth_rate">[1]Inputs!$B$15</definedName>
    <definedName name="Target_Capital_Ratio">[1]Inputs!$B$12</definedName>
    <definedName name="Target_ROE">[1]Inputs!$B$13</definedName>
  </definedNames>
  <calcPr calcId="191029" iterate="1" iterateCount="1500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2" l="1"/>
  <c r="H3" i="2" s="1"/>
  <c r="B3" i="2"/>
  <c r="B4" i="2" s="1"/>
  <c r="B2" i="2"/>
  <c r="C2" i="2" s="1"/>
  <c r="B18" i="2"/>
  <c r="B17" i="2"/>
  <c r="H7" i="2"/>
  <c r="G7" i="2"/>
  <c r="F7" i="2"/>
  <c r="E7" i="2"/>
  <c r="D7" i="2"/>
  <c r="C7" i="2"/>
  <c r="B7" i="2"/>
  <c r="F3" i="2"/>
  <c r="E3" i="2"/>
  <c r="D3" i="2"/>
  <c r="C3" i="2"/>
  <c r="D24" i="1"/>
  <c r="D9" i="1"/>
  <c r="D10" i="1"/>
  <c r="D2" i="2" l="1"/>
  <c r="E2" i="2" s="1"/>
  <c r="C4" i="2"/>
  <c r="D4" i="2"/>
  <c r="D5" i="2" s="1"/>
  <c r="D9" i="2" s="1"/>
  <c r="B8" i="2"/>
  <c r="D8" i="2" l="1"/>
  <c r="D10" i="2" s="1"/>
  <c r="D12" i="2" s="1"/>
  <c r="C5" i="2"/>
  <c r="C9" i="2" s="1"/>
  <c r="C8" i="2"/>
  <c r="F2" i="2"/>
  <c r="E4" i="2"/>
  <c r="C10" i="2" l="1"/>
  <c r="C12" i="2" s="1"/>
  <c r="G2" i="2"/>
  <c r="F4" i="2"/>
  <c r="E5" i="2"/>
  <c r="E9" i="2" s="1"/>
  <c r="E8" i="2"/>
  <c r="E10" i="2" s="1"/>
  <c r="E12" i="2" s="1"/>
  <c r="H2" i="2" l="1"/>
  <c r="H4" i="2" s="1"/>
  <c r="G4" i="2"/>
  <c r="F5" i="2"/>
  <c r="F9" i="2" s="1"/>
  <c r="F8" i="2"/>
  <c r="F10" i="2" s="1"/>
  <c r="F12" i="2" s="1"/>
  <c r="H5" i="2" l="1"/>
  <c r="H9" i="2" s="1"/>
  <c r="H8" i="2"/>
  <c r="G5" i="2"/>
  <c r="G9" i="2" s="1"/>
  <c r="G8" i="2"/>
  <c r="G10" i="2" l="1"/>
  <c r="H10" i="2"/>
  <c r="G11" i="2" s="1"/>
  <c r="G12" i="2" s="1"/>
  <c r="B13" i="2" s="1"/>
  <c r="B15" i="2" s="1"/>
</calcChain>
</file>

<file path=xl/sharedStrings.xml><?xml version="1.0" encoding="utf-8"?>
<sst xmlns="http://schemas.openxmlformats.org/spreadsheetml/2006/main" count="37" uniqueCount="36">
  <si>
    <t>Current Numbers</t>
  </si>
  <si>
    <t>Book Value of Equity</t>
  </si>
  <si>
    <t>Risk-weighted Assets</t>
  </si>
  <si>
    <t>Net Income</t>
  </si>
  <si>
    <t>Computed Values</t>
  </si>
  <si>
    <t xml:space="preserve">Current ROE = </t>
  </si>
  <si>
    <t>Tier 1 Capital</t>
  </si>
  <si>
    <t>Shares Outstanding</t>
  </si>
  <si>
    <t>Forecasted Values</t>
  </si>
  <si>
    <t xml:space="preserve">Target Capital Ratio = </t>
  </si>
  <si>
    <t xml:space="preserve">Target ROE = </t>
  </si>
  <si>
    <t>Growth in Risk-Weighted Assets (5 years) =</t>
  </si>
  <si>
    <t>Expected Growth Rate in RWA after 5 years</t>
  </si>
  <si>
    <t>Discount Rate</t>
  </si>
  <si>
    <t xml:space="preserve">Risk-free Rate = </t>
  </si>
  <si>
    <t xml:space="preserve">Equity Risk Premium = </t>
  </si>
  <si>
    <t xml:space="preserve">Beta for first 5 years = </t>
  </si>
  <si>
    <t xml:space="preserve">Beta after 5 years = </t>
  </si>
  <si>
    <t xml:space="preserve">Return on Equity after 5 years = </t>
  </si>
  <si>
    <t>Current</t>
  </si>
  <si>
    <t>Steady state</t>
  </si>
  <si>
    <t>Regulatory Capital</t>
  </si>
  <si>
    <t>Change in regulatory capital</t>
  </si>
  <si>
    <t>ROE</t>
  </si>
  <si>
    <t xml:space="preserve"> - Investment in Regulatory Capital</t>
  </si>
  <si>
    <t>FCFE</t>
  </si>
  <si>
    <t>Terminal value</t>
  </si>
  <si>
    <t>Present value</t>
  </si>
  <si>
    <t>Value of equity =</t>
  </si>
  <si>
    <t>Number of shares =</t>
  </si>
  <si>
    <t>Value per share =</t>
  </si>
  <si>
    <t>Cost of equity for first 5 years</t>
  </si>
  <si>
    <t>Cost of equity after year 5</t>
  </si>
  <si>
    <t>Risk-Weighted Assets</t>
  </si>
  <si>
    <t>Tier 1 Capital Ratio</t>
  </si>
  <si>
    <t xml:space="preserve">Current Capital Ratio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</si>
</sst>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Roboto"/>
    </font>
    <font>
      <b/>
      <sz val="14"/>
      <color theme="1"/>
      <name val="Roboto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3" fillId="0" borderId="0" xfId="0" applyFont="1"/>
    <xf numFmtId="0" fontId="2" fillId="2" borderId="0" xfId="0" applyFont="1" applyFill="1"/>
    <xf numFmtId="10" fontId="2" fillId="2" borderId="0" xfId="1" applyNumberFormat="1" applyFont="1" applyFill="1"/>
    <xf numFmtId="10" fontId="2" fillId="3" borderId="0" xfId="1" applyNumberFormat="1" applyFont="1" applyFill="1"/>
    <xf numFmtId="0" fontId="3" fillId="0" borderId="0" xfId="0" applyFont="1" applyAlignment="1">
      <alignment horizontal="center"/>
    </xf>
    <xf numFmtId="10" fontId="2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nk%20Valuation%20using%20FCFE%20Damodar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pected%20FCFE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Expected FCFE"/>
      <sheetName val="FCFE &amp; Dividends"/>
    </sheetNames>
    <sheetDataSet>
      <sheetData sheetId="0">
        <row r="7">
          <cell r="B7">
            <v>0.13500000000000001</v>
          </cell>
        </row>
        <row r="8">
          <cell r="B8">
            <v>6.5564039805953309E-2</v>
          </cell>
        </row>
        <row r="11">
          <cell r="B11">
            <v>0.02</v>
          </cell>
        </row>
        <row r="12">
          <cell r="B12">
            <v>0.157</v>
          </cell>
        </row>
        <row r="13">
          <cell r="B13">
            <v>7.0000000000000007E-2</v>
          </cell>
        </row>
        <row r="15">
          <cell r="B15">
            <v>1.4999999999999999E-2</v>
          </cell>
        </row>
        <row r="18">
          <cell r="B18">
            <v>1.3100000000000001E-2</v>
          </cell>
        </row>
        <row r="19">
          <cell r="B19">
            <v>4.7199999999999999E-2</v>
          </cell>
        </row>
        <row r="20">
          <cell r="B20">
            <v>1.39</v>
          </cell>
        </row>
        <row r="21">
          <cell r="B21">
            <v>1.21</v>
          </cell>
        </row>
        <row r="22">
          <cell r="B22">
            <v>7.0211999999999997E-2</v>
          </cell>
        </row>
      </sheetData>
      <sheetData sheetId="1">
        <row r="1">
          <cell r="C1">
            <v>1</v>
          </cell>
          <cell r="D1">
            <v>2</v>
          </cell>
          <cell r="E1">
            <v>3</v>
          </cell>
          <cell r="F1">
            <v>4</v>
          </cell>
          <cell r="G1">
            <v>5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ected FCF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E9CBA-9DE5-4628-A045-46A5966B78FD}">
  <dimension ref="A1:D24"/>
  <sheetViews>
    <sheetView workbookViewId="0">
      <selection activeCell="A10" sqref="A10"/>
    </sheetView>
  </sheetViews>
  <sheetFormatPr defaultRowHeight="18" x14ac:dyDescent="0.35"/>
  <cols>
    <col min="1" max="2" width="8.88671875" style="1"/>
    <col min="3" max="3" width="33.33203125" style="1" customWidth="1"/>
    <col min="4" max="4" width="20" style="1" customWidth="1"/>
    <col min="5" max="16384" width="8.88671875" style="1"/>
  </cols>
  <sheetData>
    <row r="1" spans="1:4" x14ac:dyDescent="0.35">
      <c r="A1" s="2" t="s">
        <v>0</v>
      </c>
    </row>
    <row r="2" spans="1:4" x14ac:dyDescent="0.35">
      <c r="A2" s="1" t="s">
        <v>1</v>
      </c>
      <c r="D2" s="3">
        <v>272924</v>
      </c>
    </row>
    <row r="3" spans="1:4" x14ac:dyDescent="0.35">
      <c r="A3" s="1" t="s">
        <v>2</v>
      </c>
      <c r="D3" s="3">
        <v>1493000</v>
      </c>
    </row>
    <row r="4" spans="1:4" x14ac:dyDescent="0.35">
      <c r="A4" s="1" t="s">
        <v>6</v>
      </c>
      <c r="D4" s="3">
        <v>200096</v>
      </c>
    </row>
    <row r="5" spans="1:4" x14ac:dyDescent="0.35">
      <c r="A5" s="1" t="s">
        <v>3</v>
      </c>
      <c r="D5" s="3">
        <v>17894</v>
      </c>
    </row>
    <row r="6" spans="1:4" x14ac:dyDescent="0.35">
      <c r="A6" s="1" t="s">
        <v>7</v>
      </c>
      <c r="D6" s="3">
        <v>8753.2000000000007</v>
      </c>
    </row>
    <row r="8" spans="1:4" x14ac:dyDescent="0.35">
      <c r="A8" s="2" t="s">
        <v>4</v>
      </c>
    </row>
    <row r="9" spans="1:4" x14ac:dyDescent="0.35">
      <c r="A9" s="1" t="s">
        <v>35</v>
      </c>
      <c r="D9" s="5">
        <f>D4/D3</f>
        <v>0.13402277294038847</v>
      </c>
    </row>
    <row r="10" spans="1:4" x14ac:dyDescent="0.35">
      <c r="A10" s="1" t="s">
        <v>5</v>
      </c>
      <c r="D10" s="5">
        <f>D5/D2</f>
        <v>6.5564039805953309E-2</v>
      </c>
    </row>
    <row r="12" spans="1:4" x14ac:dyDescent="0.35">
      <c r="A12" s="2" t="s">
        <v>8</v>
      </c>
    </row>
    <row r="13" spans="1:4" x14ac:dyDescent="0.35">
      <c r="A13" s="1" t="s">
        <v>11</v>
      </c>
      <c r="D13" s="4">
        <v>0.02</v>
      </c>
    </row>
    <row r="14" spans="1:4" x14ac:dyDescent="0.35">
      <c r="A14" s="1" t="s">
        <v>9</v>
      </c>
      <c r="D14" s="4">
        <v>0.157</v>
      </c>
    </row>
    <row r="15" spans="1:4" x14ac:dyDescent="0.35">
      <c r="A15" s="1" t="s">
        <v>10</v>
      </c>
      <c r="D15" s="4">
        <v>0.09</v>
      </c>
    </row>
    <row r="17" spans="1:4" x14ac:dyDescent="0.35">
      <c r="A17" s="1" t="s">
        <v>12</v>
      </c>
      <c r="D17" s="4">
        <v>1.4999999999999999E-2</v>
      </c>
    </row>
    <row r="19" spans="1:4" x14ac:dyDescent="0.35">
      <c r="A19" s="2" t="s">
        <v>13</v>
      </c>
    </row>
    <row r="20" spans="1:4" x14ac:dyDescent="0.35">
      <c r="A20" s="1" t="s">
        <v>14</v>
      </c>
      <c r="D20" s="4">
        <v>1.3100000000000001E-2</v>
      </c>
    </row>
    <row r="21" spans="1:4" x14ac:dyDescent="0.35">
      <c r="A21" s="1" t="s">
        <v>15</v>
      </c>
      <c r="D21" s="4">
        <v>4.7199999999999999E-2</v>
      </c>
    </row>
    <row r="22" spans="1:4" x14ac:dyDescent="0.35">
      <c r="A22" s="1" t="s">
        <v>16</v>
      </c>
      <c r="D22" s="3">
        <v>1.39</v>
      </c>
    </row>
    <row r="23" spans="1:4" x14ac:dyDescent="0.35">
      <c r="A23" s="1" t="s">
        <v>17</v>
      </c>
      <c r="D23" s="3">
        <v>1.21</v>
      </c>
    </row>
    <row r="24" spans="1:4" x14ac:dyDescent="0.35">
      <c r="A24" s="1" t="s">
        <v>18</v>
      </c>
      <c r="D24" s="4">
        <f>D20+D23*D21</f>
        <v>7.0211999999999997E-2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1E02D-F153-40AA-BF9A-BC33B5DB2114}">
  <dimension ref="A1:H18"/>
  <sheetViews>
    <sheetView tabSelected="1" workbookViewId="0">
      <selection activeCell="G3" sqref="G3"/>
    </sheetView>
  </sheetViews>
  <sheetFormatPr defaultRowHeight="18" x14ac:dyDescent="0.35"/>
  <cols>
    <col min="1" max="1" width="42.77734375" style="1" customWidth="1"/>
    <col min="2" max="2" width="14.33203125" style="1" customWidth="1"/>
    <col min="3" max="3" width="13.21875" style="1" customWidth="1"/>
    <col min="4" max="4" width="13.109375" style="1" customWidth="1"/>
    <col min="5" max="5" width="16.5546875" style="1" customWidth="1"/>
    <col min="6" max="6" width="15.109375" style="1" customWidth="1"/>
    <col min="7" max="7" width="16.21875" style="1" customWidth="1"/>
    <col min="8" max="8" width="16.88671875" style="1" customWidth="1"/>
    <col min="9" max="16384" width="8.88671875" style="1"/>
  </cols>
  <sheetData>
    <row r="1" spans="1:8" s="2" customFormat="1" x14ac:dyDescent="0.35">
      <c r="B1" s="6" t="s">
        <v>19</v>
      </c>
      <c r="C1" s="6">
        <v>1</v>
      </c>
      <c r="D1" s="6">
        <v>2</v>
      </c>
      <c r="E1" s="6">
        <v>3</v>
      </c>
      <c r="F1" s="6">
        <v>4</v>
      </c>
      <c r="G1" s="6">
        <v>5</v>
      </c>
      <c r="H1" s="6" t="s">
        <v>20</v>
      </c>
    </row>
    <row r="2" spans="1:8" x14ac:dyDescent="0.35">
      <c r="A2" s="1" t="s">
        <v>33</v>
      </c>
      <c r="B2" s="1">
        <f>Inputs!D3</f>
        <v>1493000</v>
      </c>
      <c r="C2" s="1">
        <f>B2*(1+AssetGrowth)</f>
        <v>1522860</v>
      </c>
      <c r="D2" s="1">
        <f>C2*(1+AssetGrowth)</f>
        <v>1553317.2</v>
      </c>
      <c r="E2" s="1">
        <f>D2*(1+AssetGrowth)</f>
        <v>1584383.544</v>
      </c>
      <c r="F2" s="1">
        <f>E2*(1+AssetGrowth)</f>
        <v>1616071.2148800001</v>
      </c>
      <c r="G2" s="1">
        <f>F2*(1+AssetGrowth)</f>
        <v>1648392.6391776002</v>
      </c>
      <c r="H2" s="1">
        <f>G2*(1+Sttable_growth_rate)</f>
        <v>1673118.528765264</v>
      </c>
    </row>
    <row r="3" spans="1:8" x14ac:dyDescent="0.35">
      <c r="A3" s="1" t="s">
        <v>34</v>
      </c>
      <c r="B3" s="7">
        <f>Inputs!D9</f>
        <v>0.13402277294038847</v>
      </c>
      <c r="C3" s="7">
        <f>Current_Capital_Ratio+((Target_Capital_Ratio-Current_Capital_Ratio)/5)*'[1]Expected FCFE'!C1</f>
        <v>0.1394</v>
      </c>
      <c r="D3" s="7">
        <f>Current_Capital_Ratio+((Target_Capital_Ratio-Current_Capital_Ratio)/5)*'[1]Expected FCFE'!D1</f>
        <v>0.14380000000000001</v>
      </c>
      <c r="E3" s="7">
        <f>Current_Capital_Ratio+((Target_Capital_Ratio-Current_Capital_Ratio)/5)*'[1]Expected FCFE'!E1</f>
        <v>0.1482</v>
      </c>
      <c r="F3" s="7">
        <f>Current_Capital_Ratio+((Target_Capital_Ratio-Current_Capital_Ratio)/5)*'[1]Expected FCFE'!F1</f>
        <v>0.15260000000000001</v>
      </c>
      <c r="G3" s="7" t="e">
        <f>Current_Capital_Ratio+((Target_Capital_Ratio-Current_Capital_Ratio)/5)*'[2]Expected FCFE'!G1</f>
        <v>#REF!</v>
      </c>
      <c r="H3" s="7" t="e">
        <f>G3</f>
        <v>#REF!</v>
      </c>
    </row>
    <row r="4" spans="1:8" x14ac:dyDescent="0.35">
      <c r="A4" s="1" t="s">
        <v>21</v>
      </c>
      <c r="B4" s="1">
        <f>B3*B2</f>
        <v>200096</v>
      </c>
      <c r="C4" s="1">
        <f t="shared" ref="C4:H4" si="0">C3*C2</f>
        <v>212286.68400000001</v>
      </c>
      <c r="D4" s="1">
        <f t="shared" si="0"/>
        <v>223367.01336000001</v>
      </c>
      <c r="E4" s="1">
        <f t="shared" si="0"/>
        <v>234805.6412208</v>
      </c>
      <c r="F4" s="1">
        <f t="shared" si="0"/>
        <v>246612.46739068805</v>
      </c>
      <c r="G4" s="1" t="e">
        <f t="shared" si="0"/>
        <v>#REF!</v>
      </c>
      <c r="H4" s="1" t="e">
        <f t="shared" si="0"/>
        <v>#REF!</v>
      </c>
    </row>
    <row r="5" spans="1:8" x14ac:dyDescent="0.35">
      <c r="A5" s="1" t="s">
        <v>22</v>
      </c>
      <c r="C5" s="1">
        <f t="shared" ref="C5:H5" si="1">C4-B4</f>
        <v>12190.684000000008</v>
      </c>
      <c r="D5" s="1">
        <f t="shared" si="1"/>
        <v>11080.329360000003</v>
      </c>
      <c r="E5" s="1">
        <f t="shared" si="1"/>
        <v>11438.627860799985</v>
      </c>
      <c r="F5" s="1">
        <f t="shared" si="1"/>
        <v>11806.826169888052</v>
      </c>
      <c r="G5" s="1" t="e">
        <f t="shared" si="1"/>
        <v>#REF!</v>
      </c>
      <c r="H5" s="1" t="e">
        <f t="shared" si="1"/>
        <v>#REF!</v>
      </c>
    </row>
    <row r="7" spans="1:8" x14ac:dyDescent="0.35">
      <c r="A7" s="1" t="s">
        <v>23</v>
      </c>
      <c r="B7" s="7">
        <f>Current_ROE</f>
        <v>6.5564039805953309E-2</v>
      </c>
      <c r="C7" s="7">
        <f>Current_ROE+((Target_ROE-Current_ROE)/5)*'[1]Expected FCFE'!C1</f>
        <v>6.6451231844762648E-2</v>
      </c>
      <c r="D7" s="7">
        <f>Current_ROE+((Target_ROE-Current_ROE)/5)*'[1]Expected FCFE'!D1</f>
        <v>6.7338423883571988E-2</v>
      </c>
      <c r="E7" s="7">
        <f>Current_ROE+((Target_ROE-Current_ROE)/5)*'[1]Expected FCFE'!E1</f>
        <v>6.8225615922381327E-2</v>
      </c>
      <c r="F7" s="7">
        <f>Current_ROE+((Target_ROE-Current_ROE)/5)*'[1]Expected FCFE'!F1</f>
        <v>6.9112807961190667E-2</v>
      </c>
      <c r="G7" s="7">
        <f>Current_ROE+((Target_ROE-Current_ROE)/5)*'[1]Expected FCFE'!G1</f>
        <v>7.0000000000000007E-2</v>
      </c>
      <c r="H7" s="7">
        <f>[1]Inputs!B22</f>
        <v>7.0211999999999997E-2</v>
      </c>
    </row>
    <row r="8" spans="1:8" x14ac:dyDescent="0.35">
      <c r="A8" s="1" t="s">
        <v>3</v>
      </c>
      <c r="B8" s="1">
        <f>B7*B4</f>
        <v>13119.102109012034</v>
      </c>
      <c r="C8" s="1">
        <f t="shared" ref="C8:H8" si="2">C7*C4</f>
        <v>14106.711656039866</v>
      </c>
      <c r="D8" s="1">
        <f t="shared" si="2"/>
        <v>15041.182627243168</v>
      </c>
      <c r="E8" s="1">
        <f t="shared" si="2"/>
        <v>16019.75949433877</v>
      </c>
      <c r="F8" s="1">
        <f t="shared" si="2"/>
        <v>17044.080099608018</v>
      </c>
      <c r="G8" s="1" t="e">
        <f t="shared" si="2"/>
        <v>#REF!</v>
      </c>
      <c r="H8" s="1" t="e">
        <f t="shared" si="2"/>
        <v>#REF!</v>
      </c>
    </row>
    <row r="9" spans="1:8" x14ac:dyDescent="0.35">
      <c r="A9" s="1" t="s">
        <v>24</v>
      </c>
      <c r="C9" s="1">
        <f t="shared" ref="C9:H9" si="3">C5</f>
        <v>12190.684000000008</v>
      </c>
      <c r="D9" s="1">
        <f t="shared" si="3"/>
        <v>11080.329360000003</v>
      </c>
      <c r="E9" s="1">
        <f t="shared" si="3"/>
        <v>11438.627860799985</v>
      </c>
      <c r="F9" s="1">
        <f t="shared" si="3"/>
        <v>11806.826169888052</v>
      </c>
      <c r="G9" s="1" t="e">
        <f t="shared" si="3"/>
        <v>#REF!</v>
      </c>
      <c r="H9" s="1" t="e">
        <f t="shared" si="3"/>
        <v>#REF!</v>
      </c>
    </row>
    <row r="10" spans="1:8" x14ac:dyDescent="0.35">
      <c r="A10" s="1" t="s">
        <v>25</v>
      </c>
      <c r="C10" s="1">
        <f t="shared" ref="C10:H10" si="4">C8-C9</f>
        <v>1916.0276560398579</v>
      </c>
      <c r="D10" s="1">
        <f t="shared" si="4"/>
        <v>3960.8532672431647</v>
      </c>
      <c r="E10" s="1">
        <f t="shared" si="4"/>
        <v>4581.1316335387855</v>
      </c>
      <c r="F10" s="1">
        <f t="shared" si="4"/>
        <v>5237.2539297199655</v>
      </c>
      <c r="G10" s="1" t="e">
        <f t="shared" si="4"/>
        <v>#REF!</v>
      </c>
      <c r="H10" s="1" t="e">
        <f t="shared" si="4"/>
        <v>#REF!</v>
      </c>
    </row>
    <row r="11" spans="1:8" x14ac:dyDescent="0.35">
      <c r="A11" s="1" t="s">
        <v>26</v>
      </c>
      <c r="G11" s="1" t="e">
        <f>H10/(B18-Sttable_growth_rate)</f>
        <v>#REF!</v>
      </c>
    </row>
    <row r="12" spans="1:8" x14ac:dyDescent="0.35">
      <c r="A12" s="1" t="s">
        <v>27</v>
      </c>
      <c r="C12" s="1">
        <f>(C10+C11)/(1+$B$17)^C1</f>
        <v>1776.2245723957344</v>
      </c>
      <c r="D12" s="1">
        <f>(D10+D11)/(1+$B$17)^D1</f>
        <v>3403.9326200466389</v>
      </c>
      <c r="E12" s="1">
        <f>(E10+E11)/(1+$B$17)^E1</f>
        <v>3649.7328131799022</v>
      </c>
      <c r="F12" s="1">
        <f>(F10+F11)/(1+$B$17)^F1</f>
        <v>3868.0139609377829</v>
      </c>
      <c r="G12" s="1" t="e">
        <f>(G10+G11)/(1+$B$17)^G1</f>
        <v>#REF!</v>
      </c>
    </row>
    <row r="13" spans="1:8" x14ac:dyDescent="0.35">
      <c r="A13" s="1" t="s">
        <v>28</v>
      </c>
      <c r="B13" s="1" t="e">
        <f>SUM(C12:G12)</f>
        <v>#REF!</v>
      </c>
    </row>
    <row r="14" spans="1:8" x14ac:dyDescent="0.35">
      <c r="A14" s="1" t="s">
        <v>29</v>
      </c>
      <c r="B14" s="1">
        <v>8753.2000000000007</v>
      </c>
    </row>
    <row r="15" spans="1:8" x14ac:dyDescent="0.35">
      <c r="A15" s="1" t="s">
        <v>30</v>
      </c>
      <c r="B15" s="1" t="e">
        <f>B13/B14</f>
        <v>#REF!</v>
      </c>
    </row>
    <row r="17" spans="1:2" x14ac:dyDescent="0.35">
      <c r="A17" s="1" t="s">
        <v>31</v>
      </c>
      <c r="B17" s="1">
        <f>[1]Inputs!B18+[1]Inputs!B20*[1]Inputs!B19</f>
        <v>7.8708E-2</v>
      </c>
    </row>
    <row r="18" spans="1:2" x14ac:dyDescent="0.35">
      <c r="A18" s="1" t="s">
        <v>32</v>
      </c>
      <c r="B18" s="1">
        <f>[1]Inputs!B18+[1]Inputs!B21*[1]Inputs!B19</f>
        <v>7.0211999999999997E-2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Inputs</vt:lpstr>
      <vt:lpstr>Expected FCFE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Ahern</dc:creator>
  <cp:lastModifiedBy>Dave Ahern</cp:lastModifiedBy>
  <dcterms:created xsi:type="dcterms:W3CDTF">2021-08-18T20:35:20Z</dcterms:created>
  <dcterms:modified xsi:type="dcterms:W3CDTF">2021-08-18T21:04:24Z</dcterms:modified>
</cp:coreProperties>
</file>